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https://win3der.sharepoint.com/sites/win3DEre-HeiztechnikGmbH-Vertrieb59/Shared Documents/Vertrieb/02-SCHULUNG/"/>
    </mc:Choice>
  </mc:AlternateContent>
  <xr:revisionPtr revIDLastSave="2" documentId="8_{DB978E7C-68C2-8345-930A-27C9B4C0BA98}" xr6:coauthVersionLast="47" xr6:coauthVersionMax="47" xr10:uidLastSave="{A202970A-31AF-134B-8A4D-B1741829C4F3}"/>
  <bookViews>
    <workbookView xWindow="0" yWindow="500" windowWidth="28800" windowHeight="16480" xr2:uid="{BF0240B8-9D0D-4607-9432-94E299D0C522}"/>
  </bookViews>
  <sheets>
    <sheet name="Deckblatt" sheetId="7" r:id="rId1"/>
    <sheet name="Basic Kunde " sheetId="1" r:id="rId2"/>
    <sheet name="BK Kunde " sheetId="2" r:id="rId3"/>
    <sheet name="KG Vorratsraum" sheetId="8" r:id="rId4"/>
    <sheet name="KG Raum 1" sheetId="9" r:id="rId5"/>
    <sheet name="KG Raum 2" sheetId="10" r:id="rId6"/>
    <sheet name="KG Raum 3" sheetId="11" r:id="rId7"/>
    <sheet name="Tabelle5" sheetId="31" r:id="rId8"/>
    <sheet name="Tabelle6" sheetId="32" r:id="rId9"/>
    <sheet name="Tabelle3" sheetId="29" r:id="rId10"/>
    <sheet name="Tabelle4" sheetId="30" r:id="rId11"/>
    <sheet name="Tabelle1" sheetId="27" r:id="rId12"/>
    <sheet name="Tabelle2" sheetId="28" r:id="rId13"/>
    <sheet name="EG Wohnzimmer" sheetId="12" r:id="rId14"/>
    <sheet name="EG Esszimmer" sheetId="13" r:id="rId15"/>
    <sheet name="EG Küche" sheetId="14" r:id="rId16"/>
    <sheet name="EG Bad" sheetId="15" r:id="rId17"/>
    <sheet name="EG Diele_WC" sheetId="16" r:id="rId18"/>
    <sheet name="EG Gäste" sheetId="17" r:id="rId19"/>
    <sheet name="OG SZ Eltern" sheetId="18" r:id="rId20"/>
    <sheet name="OG SZ Kind 1" sheetId="19" r:id="rId21"/>
    <sheet name="OG SZ Kind 2" sheetId="20" r:id="rId22"/>
    <sheet name="OG Bad_WC" sheetId="21" r:id="rId23"/>
    <sheet name="OG SZ Gäste" sheetId="22" r:id="rId24"/>
    <sheet name="DG Raum 1" sheetId="23" r:id="rId25"/>
    <sheet name="DG Raum 2" sheetId="24" r:id="rId26"/>
    <sheet name="Garage Raum 1" sheetId="25" r:id="rId27"/>
    <sheet name="Garage Raum 2" sheetId="26" r:id="rId28"/>
    <sheet name="Hardware Altbau MP" sheetId="3" r:id="rId29"/>
  </sheets>
  <definedNames>
    <definedName name="kWHKosten">'BK Kunde '!$B$8</definedName>
    <definedName name="StandardHeizperiodeStunden">'BK Kunde '!$B$6</definedName>
    <definedName name="StandardHeizperiodeTage">'BK Kunde '!$B$5</definedName>
    <definedName name="StandardÜbergangStunden">'BK Kunde '!#REF!</definedName>
    <definedName name="StandardÜbergangTage">'BK Kunde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E8" i="8"/>
  <c r="J27" i="1"/>
  <c r="H27" i="1"/>
  <c r="G30" i="2"/>
  <c r="H30" i="2" s="1"/>
  <c r="G29" i="2"/>
  <c r="H29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5" i="2"/>
  <c r="H15" i="2" s="1"/>
  <c r="G14" i="2"/>
  <c r="H14" i="2" s="1"/>
  <c r="G13" i="2"/>
  <c r="H13" i="2" s="1"/>
  <c r="F30" i="2"/>
  <c r="F29" i="2"/>
  <c r="F27" i="2"/>
  <c r="F26" i="2"/>
  <c r="F25" i="2"/>
  <c r="F24" i="2"/>
  <c r="F23" i="2"/>
  <c r="F22" i="2"/>
  <c r="F21" i="2"/>
  <c r="F20" i="2"/>
  <c r="F19" i="2"/>
  <c r="F18" i="2"/>
  <c r="F15" i="2"/>
  <c r="F14" i="2"/>
  <c r="F13" i="2"/>
  <c r="E30" i="2"/>
  <c r="E29" i="2"/>
  <c r="E27" i="2"/>
  <c r="E26" i="2"/>
  <c r="E25" i="2"/>
  <c r="E24" i="2"/>
  <c r="E23" i="2"/>
  <c r="E22" i="2"/>
  <c r="E21" i="2"/>
  <c r="E20" i="2"/>
  <c r="E19" i="2"/>
  <c r="E18" i="2"/>
  <c r="E15" i="2"/>
  <c r="E14" i="2"/>
  <c r="E13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B30" i="2"/>
  <c r="B29" i="2"/>
  <c r="B27" i="2"/>
  <c r="B26" i="2"/>
  <c r="B25" i="2"/>
  <c r="B24" i="2"/>
  <c r="B23" i="2"/>
  <c r="B22" i="2"/>
  <c r="B21" i="2"/>
  <c r="B20" i="2"/>
  <c r="B19" i="2"/>
  <c r="B18" i="2"/>
  <c r="B15" i="2"/>
  <c r="B14" i="2"/>
  <c r="B13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C25" i="1"/>
  <c r="A25" i="1"/>
  <c r="C24" i="1"/>
  <c r="A24" i="1"/>
  <c r="C11" i="26"/>
  <c r="E8" i="26"/>
  <c r="B11" i="26" s="1"/>
  <c r="D11" i="26" s="1"/>
  <c r="C11" i="25"/>
  <c r="E8" i="25"/>
  <c r="B11" i="25" s="1"/>
  <c r="D11" i="25" s="1"/>
  <c r="C22" i="1"/>
  <c r="A23" i="1"/>
  <c r="E8" i="24"/>
  <c r="B11" i="24" s="1"/>
  <c r="D11" i="24" s="1"/>
  <c r="C23" i="1" s="1"/>
  <c r="A22" i="1"/>
  <c r="C11" i="23"/>
  <c r="E8" i="23"/>
  <c r="B11" i="23" s="1"/>
  <c r="D11" i="23" s="1"/>
  <c r="C21" i="1"/>
  <c r="A21" i="1"/>
  <c r="C11" i="22"/>
  <c r="D8" i="22"/>
  <c r="B11" i="22" s="1"/>
  <c r="C20" i="1"/>
  <c r="A20" i="1"/>
  <c r="C11" i="21"/>
  <c r="B11" i="21"/>
  <c r="D11" i="21" s="1"/>
  <c r="D8" i="21"/>
  <c r="C19" i="1"/>
  <c r="A19" i="1"/>
  <c r="C11" i="20"/>
  <c r="D8" i="20"/>
  <c r="B11" i="20" s="1"/>
  <c r="D11" i="20" s="1"/>
  <c r="C18" i="1"/>
  <c r="A18" i="1"/>
  <c r="C11" i="19"/>
  <c r="D8" i="19"/>
  <c r="B11" i="19" s="1"/>
  <c r="C17" i="1"/>
  <c r="A17" i="1"/>
  <c r="C11" i="18"/>
  <c r="D8" i="18"/>
  <c r="B11" i="18" s="1"/>
  <c r="D11" i="18" s="1"/>
  <c r="I27" i="1"/>
  <c r="C16" i="1"/>
  <c r="A16" i="1"/>
  <c r="C11" i="17"/>
  <c r="D8" i="17"/>
  <c r="B11" i="17" s="1"/>
  <c r="C15" i="1"/>
  <c r="A15" i="1"/>
  <c r="C11" i="16"/>
  <c r="D8" i="16"/>
  <c r="B11" i="16" s="1"/>
  <c r="C14" i="1"/>
  <c r="A14" i="1"/>
  <c r="C11" i="15"/>
  <c r="D8" i="15"/>
  <c r="B11" i="15" s="1"/>
  <c r="A13" i="1"/>
  <c r="C11" i="14"/>
  <c r="D8" i="14"/>
  <c r="B11" i="14" s="1"/>
  <c r="A12" i="1"/>
  <c r="D8" i="13"/>
  <c r="B11" i="13" s="1"/>
  <c r="A11" i="1"/>
  <c r="K27" i="1" l="1"/>
  <c r="D11" i="22"/>
  <c r="D11" i="19"/>
  <c r="D11" i="17"/>
  <c r="D11" i="16"/>
  <c r="D11" i="15"/>
  <c r="D11" i="14"/>
  <c r="C13" i="1" s="1"/>
  <c r="D11" i="13"/>
  <c r="C12" i="1" s="1"/>
  <c r="D8" i="12" l="1"/>
  <c r="B11" i="12" s="1"/>
  <c r="D11" i="12" s="1"/>
  <c r="C11" i="1" s="1"/>
  <c r="C11" i="12"/>
  <c r="C10" i="1"/>
  <c r="A10" i="1"/>
  <c r="C11" i="11"/>
  <c r="E8" i="11"/>
  <c r="B11" i="11" s="1"/>
  <c r="D11" i="11" s="1"/>
  <c r="A9" i="1"/>
  <c r="A8" i="1"/>
  <c r="C11" i="10"/>
  <c r="E8" i="10"/>
  <c r="B11" i="10" s="1"/>
  <c r="D11" i="10" s="1"/>
  <c r="C9" i="1" s="1"/>
  <c r="C8" i="1"/>
  <c r="C11" i="9"/>
  <c r="E8" i="9"/>
  <c r="B11" i="9" s="1"/>
  <c r="D11" i="9" s="1"/>
  <c r="A7" i="1"/>
  <c r="B11" i="8"/>
  <c r="D11" i="8" s="1"/>
  <c r="C7" i="1" s="1"/>
  <c r="C11" i="8"/>
  <c r="E25" i="1"/>
  <c r="E24" i="1"/>
  <c r="G24" i="1" l="1"/>
  <c r="E15" i="1"/>
  <c r="F2" i="2" l="1"/>
  <c r="E46" i="3" l="1"/>
  <c r="E45" i="3"/>
  <c r="Q30" i="3"/>
  <c r="Q31" i="3"/>
  <c r="Q32" i="3"/>
  <c r="Q33" i="3"/>
  <c r="Q35" i="3"/>
  <c r="Q29" i="3"/>
  <c r="M30" i="3"/>
  <c r="M31" i="3"/>
  <c r="M32" i="3"/>
  <c r="M33" i="3"/>
  <c r="M35" i="3"/>
  <c r="M29" i="3"/>
  <c r="C5" i="3"/>
  <c r="D5" i="3"/>
  <c r="E5" i="3"/>
  <c r="F5" i="3"/>
  <c r="G5" i="3"/>
  <c r="H5" i="3"/>
  <c r="B6" i="3"/>
  <c r="C6" i="3"/>
  <c r="F6" i="3"/>
  <c r="G6" i="3"/>
  <c r="B7" i="3"/>
  <c r="C7" i="3"/>
  <c r="F7" i="3"/>
  <c r="G7" i="3"/>
  <c r="B8" i="3"/>
  <c r="C8" i="3"/>
  <c r="F8" i="3"/>
  <c r="G8" i="3"/>
  <c r="B9" i="3"/>
  <c r="C9" i="3"/>
  <c r="F9" i="3"/>
  <c r="G9" i="3"/>
  <c r="B10" i="3"/>
  <c r="D10" i="3"/>
  <c r="F10" i="3"/>
  <c r="G10" i="3"/>
  <c r="B11" i="3"/>
  <c r="C11" i="3"/>
  <c r="F11" i="3"/>
  <c r="G11" i="3"/>
  <c r="B12" i="3"/>
  <c r="D12" i="3"/>
  <c r="F12" i="3"/>
  <c r="G12" i="3"/>
  <c r="B14" i="3"/>
  <c r="F14" i="3"/>
  <c r="G14" i="3"/>
  <c r="B15" i="3"/>
  <c r="D15" i="3"/>
  <c r="F15" i="3"/>
  <c r="G15" i="3"/>
  <c r="B16" i="3"/>
  <c r="C16" i="3"/>
  <c r="F16" i="3"/>
  <c r="G16" i="3"/>
  <c r="B17" i="3"/>
  <c r="F17" i="3"/>
  <c r="G17" i="3"/>
  <c r="B18" i="3"/>
  <c r="C18" i="3"/>
  <c r="F18" i="3"/>
  <c r="G18" i="3"/>
  <c r="B19" i="3"/>
  <c r="C19" i="3"/>
  <c r="D19" i="3"/>
  <c r="F19" i="3"/>
  <c r="G19" i="3"/>
  <c r="B20" i="3"/>
  <c r="C20" i="3"/>
  <c r="D20" i="3"/>
  <c r="F20" i="3"/>
  <c r="G20" i="3"/>
  <c r="B21" i="3"/>
  <c r="C21" i="3"/>
  <c r="D21" i="3"/>
  <c r="F21" i="3"/>
  <c r="G21" i="3"/>
  <c r="B22" i="3"/>
  <c r="C22" i="3"/>
  <c r="D22" i="3"/>
  <c r="F22" i="3"/>
  <c r="G22" i="3"/>
  <c r="B23" i="3"/>
  <c r="C23" i="3"/>
  <c r="D23" i="3"/>
  <c r="F23" i="3"/>
  <c r="G23" i="3"/>
  <c r="B25" i="3"/>
  <c r="C25" i="3"/>
  <c r="F25" i="3"/>
  <c r="G25" i="3"/>
  <c r="B27" i="1"/>
  <c r="E14" i="1"/>
  <c r="E21" i="1"/>
  <c r="E23" i="1"/>
  <c r="B28" i="2" s="1"/>
  <c r="E28" i="2" s="1"/>
  <c r="F28" i="2" s="1"/>
  <c r="G28" i="2" s="1"/>
  <c r="H28" i="2" s="1"/>
  <c r="E19" i="1" l="1"/>
  <c r="E8" i="3"/>
  <c r="E9" i="1"/>
  <c r="E23" i="3"/>
  <c r="E21" i="3"/>
  <c r="E22" i="1"/>
  <c r="G22" i="1" s="1"/>
  <c r="E17" i="3"/>
  <c r="E18" i="1"/>
  <c r="E12" i="3"/>
  <c r="E13" i="1"/>
  <c r="E7" i="3"/>
  <c r="E8" i="1"/>
  <c r="E17" i="1"/>
  <c r="E12" i="1"/>
  <c r="B17" i="2" s="1"/>
  <c r="E17" i="2" s="1"/>
  <c r="F17" i="2" s="1"/>
  <c r="G17" i="2" s="1"/>
  <c r="H17" i="2" s="1"/>
  <c r="E11" i="1"/>
  <c r="E7" i="1"/>
  <c r="B12" i="2" s="1"/>
  <c r="E20" i="1"/>
  <c r="E16" i="1"/>
  <c r="E10" i="1"/>
  <c r="D25" i="3"/>
  <c r="E18" i="3"/>
  <c r="H20" i="3"/>
  <c r="E19" i="3"/>
  <c r="E14" i="3"/>
  <c r="E22" i="3"/>
  <c r="H22" i="3"/>
  <c r="E20" i="3"/>
  <c r="E16" i="3"/>
  <c r="E15" i="3"/>
  <c r="H14" i="3"/>
  <c r="E11" i="3"/>
  <c r="E10" i="3"/>
  <c r="E9" i="3"/>
  <c r="E39" i="3"/>
  <c r="M36" i="3"/>
  <c r="E40" i="3" s="1"/>
  <c r="Q36" i="3"/>
  <c r="E41" i="3" s="1"/>
  <c r="E48" i="3"/>
  <c r="E6" i="3"/>
  <c r="C27" i="1"/>
  <c r="E25" i="3" s="1"/>
  <c r="H10" i="3" l="1"/>
  <c r="B16" i="2"/>
  <c r="E16" i="2" s="1"/>
  <c r="F16" i="2" s="1"/>
  <c r="G16" i="2" s="1"/>
  <c r="H16" i="2" s="1"/>
  <c r="G11" i="1"/>
  <c r="E12" i="2"/>
  <c r="F12" i="2" s="1"/>
  <c r="G12" i="2" s="1"/>
  <c r="H12" i="2" s="1"/>
  <c r="G7" i="1"/>
  <c r="H18" i="3"/>
  <c r="H16" i="3"/>
  <c r="G17" i="1"/>
  <c r="H11" i="3"/>
  <c r="H9" i="3"/>
  <c r="H15" i="3"/>
  <c r="H19" i="3"/>
  <c r="H6" i="3"/>
  <c r="E42" i="3"/>
  <c r="E50" i="3" s="1"/>
  <c r="E54" i="3" s="1"/>
  <c r="H23" i="3"/>
  <c r="H21" i="3"/>
  <c r="H17" i="3"/>
  <c r="H12" i="3"/>
  <c r="H8" i="3"/>
  <c r="H7" i="3"/>
  <c r="E27" i="1"/>
  <c r="H25" i="3" l="1"/>
  <c r="H32" i="2" l="1"/>
  <c r="F32" i="2"/>
  <c r="E32" i="2"/>
  <c r="G32" i="2" l="1"/>
</calcChain>
</file>

<file path=xl/sharedStrings.xml><?xml version="1.0" encoding="utf-8"?>
<sst xmlns="http://schemas.openxmlformats.org/spreadsheetml/2006/main" count="441" uniqueCount="127">
  <si>
    <t>m²</t>
  </si>
  <si>
    <t>Deckenhöhe &gt; 2,6m</t>
  </si>
  <si>
    <t>Sehr große Fensterflächen</t>
  </si>
  <si>
    <t>Kältebrücke</t>
  </si>
  <si>
    <t>Geringer Wärmebedarf</t>
  </si>
  <si>
    <t>Watt/net</t>
  </si>
  <si>
    <t>Gesamtwerte</t>
  </si>
  <si>
    <t>Watt/ins</t>
  </si>
  <si>
    <t>Sehr geringer Wärmebadarf</t>
  </si>
  <si>
    <t>Tage</t>
  </si>
  <si>
    <t>Stunden</t>
  </si>
  <si>
    <t>Watt/h pro Jahr</t>
  </si>
  <si>
    <t>kW/h pro Jahr</t>
  </si>
  <si>
    <t>Kosten pro kW/h</t>
  </si>
  <si>
    <t>ohne Förderung, ohne Einsatz von PV etc.</t>
  </si>
  <si>
    <t>Heizperiode</t>
  </si>
  <si>
    <t>h/Tag</t>
  </si>
  <si>
    <t>Standard-Wert zur Berechnung der Heizkosten</t>
  </si>
  <si>
    <t>Stromkreis</t>
  </si>
  <si>
    <t>Stk</t>
  </si>
  <si>
    <t>Komponente</t>
  </si>
  <si>
    <t>Kosten/ea</t>
  </si>
  <si>
    <t>Kosten/gesamt</t>
  </si>
  <si>
    <t>Farbe</t>
  </si>
  <si>
    <t>Kosten-Zusammenfassung</t>
  </si>
  <si>
    <t>Sonstiges</t>
  </si>
  <si>
    <t>Montagekosten</t>
  </si>
  <si>
    <t>€/h</t>
  </si>
  <si>
    <t>sonstige Zeiten (Fahrt etc)</t>
  </si>
  <si>
    <t>Gesamt</t>
  </si>
  <si>
    <t>sonstiges</t>
  </si>
  <si>
    <t>Gesamtkosten MP</t>
  </si>
  <si>
    <t>Externe Kosten (Elektriker)</t>
  </si>
  <si>
    <t>Gesamt-Hardware-Kosten (Investition)</t>
  </si>
  <si>
    <t>Optional</t>
  </si>
  <si>
    <t>PV…</t>
  </si>
  <si>
    <t>Komplett, inkl. Optionen</t>
  </si>
  <si>
    <t>Abzgl. Förderungen</t>
  </si>
  <si>
    <t>Gesamt-Hardware-Kosten nach Förderung</t>
  </si>
  <si>
    <t xml:space="preserve"> ----&gt; Anpassungen der Installationskosten und Heizkostenberechnung!!!</t>
  </si>
  <si>
    <t>Gehäuse</t>
  </si>
  <si>
    <t>Eingangsmodule</t>
  </si>
  <si>
    <t>Kunde:</t>
  </si>
  <si>
    <t>Montagepartner:</t>
  </si>
  <si>
    <t>Angebotsnummer MP:</t>
  </si>
  <si>
    <t>Beschreibung des Projekts:</t>
  </si>
  <si>
    <t>Berechnung der Installation der e-Heiztechnik</t>
  </si>
  <si>
    <t>Faktor 1</t>
  </si>
  <si>
    <t>Faktor</t>
  </si>
  <si>
    <t>EG Küche</t>
  </si>
  <si>
    <t>EG Wohnzimmer</t>
  </si>
  <si>
    <t>OG Ankleide</t>
  </si>
  <si>
    <t>KG</t>
  </si>
  <si>
    <t>EG</t>
  </si>
  <si>
    <t>OG</t>
  </si>
  <si>
    <t>DG</t>
  </si>
  <si>
    <t>Netzteile</t>
  </si>
  <si>
    <t>EG Diele/WC</t>
  </si>
  <si>
    <t>Stunden/Tag</t>
  </si>
  <si>
    <t xml:space="preserve">Heiz-Periode Tage </t>
  </si>
  <si>
    <t>Heizkosten Monat</t>
  </si>
  <si>
    <t>Heizkosten Jahr</t>
  </si>
  <si>
    <t>Heizkostenberechnung e-heatinjg</t>
  </si>
  <si>
    <t>Regelkreis</t>
  </si>
  <si>
    <t>Stromkreis 1</t>
  </si>
  <si>
    <t>Stromkreis 2</t>
  </si>
  <si>
    <t>Stromkreis 3</t>
  </si>
  <si>
    <t>Stromkreis 4</t>
  </si>
  <si>
    <t>Stromkreis 5</t>
  </si>
  <si>
    <t>Stromkreis 6</t>
  </si>
  <si>
    <t>Stromkreis 7</t>
  </si>
  <si>
    <t>Stromkreis 8</t>
  </si>
  <si>
    <t>Ausgangsmodule/Netzteile</t>
  </si>
  <si>
    <t>Preis</t>
  </si>
  <si>
    <t>3/5 Module</t>
  </si>
  <si>
    <t>Preis1</t>
  </si>
  <si>
    <t>Preis2</t>
  </si>
  <si>
    <t>Stromkreis inkl. Eingangs- und Ausgangsmodule</t>
  </si>
  <si>
    <t>Komponenten (für alle Räume)</t>
  </si>
  <si>
    <t>Bezeichnung</t>
  </si>
  <si>
    <t>Aluband</t>
  </si>
  <si>
    <t>Verteiler</t>
  </si>
  <si>
    <t>Regelung</t>
  </si>
  <si>
    <t>Kabel</t>
  </si>
  <si>
    <t xml:space="preserve">Komponenten </t>
  </si>
  <si>
    <t>Kalkulation</t>
  </si>
  <si>
    <t>Berechnung innoHEAT</t>
  </si>
  <si>
    <t>Berechnung m²</t>
  </si>
  <si>
    <t>Länge [m]</t>
  </si>
  <si>
    <t>Breite [m]</t>
  </si>
  <si>
    <t>Watt</t>
  </si>
  <si>
    <t>Berechnung Heizleistung [W]</t>
  </si>
  <si>
    <t>Basiswert - Bauart</t>
  </si>
  <si>
    <t>Neubau</t>
  </si>
  <si>
    <t>Fertighaus</t>
  </si>
  <si>
    <t>Niedrigenergie</t>
  </si>
  <si>
    <t>Altbau</t>
  </si>
  <si>
    <t>Leistungsberechnung innoHEAT</t>
  </si>
  <si>
    <t>Raum</t>
  </si>
  <si>
    <t>EG Bad</t>
  </si>
  <si>
    <t>EG Esszimmer</t>
  </si>
  <si>
    <t>OG Schlafzimmer Eltern</t>
  </si>
  <si>
    <t>OG Schlafzimmer Kind 1</t>
  </si>
  <si>
    <t>OG Bad/WC</t>
  </si>
  <si>
    <t>EG Gäste</t>
  </si>
  <si>
    <t>KG Raum 1</t>
  </si>
  <si>
    <t>KG Vorratsraum</t>
  </si>
  <si>
    <t>KG Raum 2</t>
  </si>
  <si>
    <t>KG Raum 3</t>
  </si>
  <si>
    <t>Zusammenfassung Heizbedarf</t>
  </si>
  <si>
    <t>Höhe [m]</t>
  </si>
  <si>
    <t>m³</t>
  </si>
  <si>
    <t>Gute Isolierung</t>
  </si>
  <si>
    <t>Durchschnittliche Isolierung</t>
  </si>
  <si>
    <t>Schlechte Isolierung</t>
  </si>
  <si>
    <t>keine Isolierung</t>
  </si>
  <si>
    <t>k-Wert</t>
  </si>
  <si>
    <t>Kundenname</t>
  </si>
  <si>
    <t>Garage</t>
  </si>
  <si>
    <t>OG Schlafzimmer Kind 2</t>
  </si>
  <si>
    <t>OG Schlafzimmer Gäste</t>
  </si>
  <si>
    <t>DG Raum 1</t>
  </si>
  <si>
    <t>DG Raum 2</t>
  </si>
  <si>
    <t>Garage Raum 1</t>
  </si>
  <si>
    <t>Garage Raum 2</t>
  </si>
  <si>
    <t>Kontrolle</t>
  </si>
  <si>
    <t>Etagen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</si>
</sst>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;[Red]0.00"/>
    <numFmt numFmtId="165" formatCode="0.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17" xfId="0" applyBorder="1"/>
    <xf numFmtId="0" fontId="3" fillId="0" borderId="0" xfId="0" applyFont="1"/>
    <xf numFmtId="0" fontId="0" fillId="0" borderId="5" xfId="0" applyBorder="1"/>
    <xf numFmtId="0" fontId="0" fillId="0" borderId="18" xfId="0" applyBorder="1"/>
    <xf numFmtId="0" fontId="0" fillId="0" borderId="8" xfId="0" applyBorder="1"/>
    <xf numFmtId="44" fontId="6" fillId="0" borderId="19" xfId="1" applyFont="1" applyBorder="1"/>
    <xf numFmtId="44" fontId="6" fillId="0" borderId="7" xfId="1" applyFont="1" applyBorder="1"/>
    <xf numFmtId="0" fontId="6" fillId="0" borderId="1" xfId="0" applyFont="1" applyBorder="1"/>
    <xf numFmtId="0" fontId="6" fillId="0" borderId="16" xfId="0" applyFont="1" applyBorder="1"/>
    <xf numFmtId="0" fontId="6" fillId="0" borderId="1" xfId="0" applyFont="1" applyBorder="1" applyAlignment="1">
      <alignment horizontal="center"/>
    </xf>
    <xf numFmtId="44" fontId="4" fillId="0" borderId="9" xfId="0" applyNumberFormat="1" applyFont="1" applyBorder="1"/>
    <xf numFmtId="0" fontId="0" fillId="0" borderId="16" xfId="0" applyBorder="1"/>
    <xf numFmtId="44" fontId="4" fillId="0" borderId="9" xfId="1" applyFont="1" applyBorder="1"/>
    <xf numFmtId="0" fontId="4" fillId="0" borderId="1" xfId="0" applyFont="1" applyBorder="1" applyAlignment="1">
      <alignment horizontal="center"/>
    </xf>
    <xf numFmtId="0" fontId="5" fillId="4" borderId="10" xfId="0" applyFont="1" applyFill="1" applyBorder="1"/>
    <xf numFmtId="0" fontId="7" fillId="4" borderId="10" xfId="0" applyFont="1" applyFill="1" applyBorder="1"/>
    <xf numFmtId="44" fontId="6" fillId="0" borderId="9" xfId="1" applyFont="1" applyBorder="1"/>
    <xf numFmtId="0" fontId="3" fillId="0" borderId="1" xfId="0" applyFont="1" applyBorder="1"/>
    <xf numFmtId="0" fontId="3" fillId="0" borderId="16" xfId="0" applyFont="1" applyBorder="1"/>
    <xf numFmtId="0" fontId="3" fillId="0" borderId="9" xfId="0" applyFont="1" applyBorder="1"/>
    <xf numFmtId="44" fontId="0" fillId="0" borderId="0" xfId="1" applyFont="1"/>
    <xf numFmtId="44" fontId="9" fillId="0" borderId="0" xfId="1" applyFont="1" applyBorder="1"/>
    <xf numFmtId="0" fontId="9" fillId="0" borderId="8" xfId="0" applyFont="1" applyBorder="1"/>
    <xf numFmtId="44" fontId="10" fillId="0" borderId="0" xfId="1" applyFont="1" applyBorder="1" applyAlignment="1">
      <alignment horizontal="center"/>
    </xf>
    <xf numFmtId="44" fontId="11" fillId="0" borderId="0" xfId="1" applyFont="1" applyBorder="1" applyAlignment="1">
      <alignment horizontal="center" vertical="center" wrapText="1"/>
    </xf>
    <xf numFmtId="0" fontId="5" fillId="6" borderId="1" xfId="0" applyFont="1" applyFill="1" applyBorder="1"/>
    <xf numFmtId="0" fontId="5" fillId="6" borderId="16" xfId="0" applyFont="1" applyFill="1" applyBorder="1"/>
    <xf numFmtId="44" fontId="5" fillId="6" borderId="9" xfId="0" applyNumberFormat="1" applyFont="1" applyFill="1" applyBorder="1"/>
    <xf numFmtId="0" fontId="6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0" fillId="4" borderId="1" xfId="0" applyFont="1" applyFill="1" applyBorder="1"/>
    <xf numFmtId="0" fontId="9" fillId="4" borderId="16" xfId="0" applyFont="1" applyFill="1" applyBorder="1" applyAlignment="1">
      <alignment horizontal="center"/>
    </xf>
    <xf numFmtId="0" fontId="14" fillId="4" borderId="9" xfId="0" applyFont="1" applyFill="1" applyBorder="1"/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0" fillId="0" borderId="0" xfId="0" applyFont="1" applyFill="1" applyBorder="1"/>
    <xf numFmtId="0" fontId="9" fillId="0" borderId="17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14" fillId="0" borderId="5" xfId="0" applyFont="1" applyBorder="1"/>
    <xf numFmtId="0" fontId="9" fillId="0" borderId="8" xfId="0" applyFont="1" applyBorder="1" applyAlignment="1">
      <alignment horizontal="center"/>
    </xf>
    <xf numFmtId="0" fontId="9" fillId="0" borderId="7" xfId="0" applyFont="1" applyBorder="1"/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1" xfId="0" applyFont="1" applyFill="1" applyBorder="1"/>
    <xf numFmtId="44" fontId="10" fillId="5" borderId="2" xfId="1" applyFont="1" applyFill="1" applyBorder="1" applyAlignment="1"/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10" fillId="0" borderId="0" xfId="1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4" fillId="0" borderId="21" xfId="0" applyFont="1" applyBorder="1"/>
    <xf numFmtId="0" fontId="10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4" xfId="0" applyFont="1" applyBorder="1"/>
    <xf numFmtId="0" fontId="9" fillId="5" borderId="10" xfId="0" applyFont="1" applyFill="1" applyBorder="1" applyAlignment="1">
      <alignment horizontal="center"/>
    </xf>
    <xf numFmtId="44" fontId="9" fillId="0" borderId="3" xfId="0" applyNumberFormat="1" applyFont="1" applyBorder="1"/>
    <xf numFmtId="44" fontId="9" fillId="0" borderId="6" xfId="0" applyNumberFormat="1" applyFont="1" applyBorder="1"/>
    <xf numFmtId="44" fontId="9" fillId="4" borderId="2" xfId="0" applyNumberFormat="1" applyFont="1" applyFill="1" applyBorder="1"/>
    <xf numFmtId="44" fontId="9" fillId="0" borderId="2" xfId="0" applyNumberFormat="1" applyFont="1" applyBorder="1"/>
    <xf numFmtId="1" fontId="9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5" fillId="0" borderId="0" xfId="0" applyFont="1"/>
    <xf numFmtId="0" fontId="7" fillId="0" borderId="4" xfId="0" applyFont="1" applyBorder="1"/>
    <xf numFmtId="0" fontId="7" fillId="0" borderId="4" xfId="0" applyFont="1" applyFill="1" applyBorder="1"/>
    <xf numFmtId="0" fontId="7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13" fillId="0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0" xfId="0" applyFont="1" applyFill="1"/>
    <xf numFmtId="0" fontId="0" fillId="0" borderId="19" xfId="0" applyBorder="1"/>
    <xf numFmtId="0" fontId="13" fillId="0" borderId="6" xfId="0" applyFont="1" applyFill="1" applyBorder="1" applyAlignment="1">
      <alignment horizontal="left"/>
    </xf>
    <xf numFmtId="0" fontId="0" fillId="0" borderId="0" xfId="0" applyFill="1" applyBorder="1"/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7" fillId="5" borderId="28" xfId="0" applyNumberFormat="1" applyFont="1" applyFill="1" applyBorder="1" applyAlignment="1">
      <alignment horizontal="center"/>
    </xf>
    <xf numFmtId="3" fontId="15" fillId="0" borderId="0" xfId="0" applyNumberFormat="1" applyFont="1"/>
    <xf numFmtId="44" fontId="16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15" fillId="0" borderId="6" xfId="0" applyFont="1" applyBorder="1"/>
    <xf numFmtId="0" fontId="15" fillId="0" borderId="19" xfId="0" applyFont="1" applyBorder="1"/>
    <xf numFmtId="1" fontId="7" fillId="0" borderId="3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/>
    <xf numFmtId="0" fontId="5" fillId="0" borderId="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3" fontId="7" fillId="0" borderId="22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6" fontId="9" fillId="0" borderId="0" xfId="0" applyNumberFormat="1" applyFont="1" applyBorder="1"/>
    <xf numFmtId="165" fontId="9" fillId="0" borderId="0" xfId="0" applyNumberFormat="1" applyFont="1" applyBorder="1"/>
    <xf numFmtId="1" fontId="5" fillId="0" borderId="1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0" xfId="0" applyFill="1"/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4" fontId="0" fillId="0" borderId="10" xfId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4" fontId="0" fillId="0" borderId="29" xfId="1" applyFont="1" applyFill="1" applyBorder="1" applyAlignment="1">
      <alignment horizontal="center"/>
    </xf>
    <xf numFmtId="0" fontId="0" fillId="0" borderId="15" xfId="0" applyFill="1" applyBorder="1"/>
    <xf numFmtId="0" fontId="17" fillId="0" borderId="13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/>
    <xf numFmtId="44" fontId="9" fillId="0" borderId="19" xfId="1" applyFont="1" applyBorder="1"/>
    <xf numFmtId="44" fontId="9" fillId="0" borderId="6" xfId="1" applyFont="1" applyBorder="1"/>
    <xf numFmtId="0" fontId="9" fillId="0" borderId="5" xfId="0" applyFont="1" applyBorder="1"/>
    <xf numFmtId="44" fontId="9" fillId="0" borderId="7" xfId="1" applyFont="1" applyBorder="1"/>
    <xf numFmtId="0" fontId="9" fillId="0" borderId="4" xfId="0" applyFont="1" applyBorder="1" applyAlignment="1">
      <alignment horizontal="right"/>
    </xf>
    <xf numFmtId="0" fontId="14" fillId="0" borderId="8" xfId="0" applyFont="1" applyBorder="1"/>
    <xf numFmtId="0" fontId="5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/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0" borderId="5" xfId="0" applyFont="1" applyBorder="1"/>
    <xf numFmtId="0" fontId="2" fillId="5" borderId="39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9" fillId="5" borderId="1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7" fillId="5" borderId="27" xfId="0" applyNumberFormat="1" applyFont="1" applyFill="1" applyBorder="1" applyAlignment="1">
      <alignment horizontal="center"/>
    </xf>
    <xf numFmtId="2" fontId="7" fillId="5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7" borderId="40" xfId="0" applyNumberFormat="1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1" fontId="7" fillId="7" borderId="3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2" fontId="7" fillId="5" borderId="41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2" fontId="7" fillId="5" borderId="0" xfId="0" applyNumberFormat="1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7" borderId="39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7" xfId="0" applyFont="1" applyBorder="1"/>
    <xf numFmtId="0" fontId="15" fillId="7" borderId="40" xfId="0" applyFont="1" applyFill="1" applyBorder="1" applyAlignment="1">
      <alignment horizontal="center"/>
    </xf>
    <xf numFmtId="0" fontId="15" fillId="0" borderId="18" xfId="0" applyFont="1" applyBorder="1"/>
    <xf numFmtId="0" fontId="15" fillId="7" borderId="39" xfId="0" applyFont="1" applyFill="1" applyBorder="1" applyAlignment="1">
      <alignment horizontal="center"/>
    </xf>
    <xf numFmtId="0" fontId="15" fillId="0" borderId="8" xfId="0" applyFont="1" applyBorder="1"/>
    <xf numFmtId="0" fontId="5" fillId="0" borderId="2" xfId="0" applyFont="1" applyBorder="1"/>
    <xf numFmtId="1" fontId="7" fillId="0" borderId="40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44" fontId="9" fillId="0" borderId="35" xfId="0" applyNumberFormat="1" applyFont="1" applyBorder="1" applyAlignment="1">
      <alignment horizontal="center"/>
    </xf>
    <xf numFmtId="44" fontId="9" fillId="0" borderId="36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364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31A8-EE5F-48E6-A501-83A82D7593FE}">
  <sheetPr>
    <pageSetUpPr fitToPage="1"/>
  </sheetPr>
  <dimension ref="B1:L22"/>
  <sheetViews>
    <sheetView tabSelected="1" workbookViewId="0">
      <selection activeCell="B3" sqref="B3"/>
    </sheetView>
  </sheetViews>
  <sheetFormatPr baseColWidth="10" defaultRowHeight="15" x14ac:dyDescent="0.2"/>
  <cols>
    <col min="1" max="1" width="8.5" customWidth="1"/>
    <col min="2" max="2" width="38.5" bestFit="1" customWidth="1"/>
    <col min="4" max="4" width="12.83203125" customWidth="1"/>
    <col min="9" max="9" width="50.5" customWidth="1"/>
    <col min="10" max="10" width="21" customWidth="1"/>
    <col min="11" max="11" width="26.6640625" customWidth="1"/>
    <col min="12" max="12" width="12" customWidth="1"/>
  </cols>
  <sheetData>
    <row r="1" spans="2:12" x14ac:dyDescent="0.2">
      <c r="B1" s="4"/>
      <c r="C1" s="7"/>
      <c r="D1" s="7"/>
      <c r="E1" s="7"/>
      <c r="F1" s="7"/>
      <c r="G1" s="7"/>
      <c r="H1" s="7"/>
      <c r="I1" s="92"/>
    </row>
    <row r="2" spans="2:12" ht="25" x14ac:dyDescent="0.25">
      <c r="B2" s="80" t="s">
        <v>86</v>
      </c>
      <c r="C2" s="81"/>
      <c r="D2" s="81"/>
      <c r="E2" s="81"/>
      <c r="F2" s="81"/>
      <c r="G2" s="81"/>
      <c r="H2" s="81"/>
      <c r="I2" s="93"/>
      <c r="J2" s="33"/>
    </row>
    <row r="3" spans="2:12" ht="25" x14ac:dyDescent="0.25">
      <c r="B3" s="80"/>
      <c r="C3" s="81"/>
      <c r="D3" s="82"/>
      <c r="E3" s="82"/>
      <c r="F3" s="94"/>
      <c r="G3" s="94"/>
      <c r="H3" s="94"/>
      <c r="I3" s="83"/>
    </row>
    <row r="4" spans="2:12" x14ac:dyDescent="0.2">
      <c r="B4" s="85" t="s">
        <v>42</v>
      </c>
      <c r="C4" s="82"/>
      <c r="D4" s="82"/>
      <c r="E4" s="82"/>
      <c r="F4" s="82"/>
      <c r="G4" s="82"/>
      <c r="H4" s="82"/>
      <c r="I4" s="83"/>
    </row>
    <row r="5" spans="2:12" x14ac:dyDescent="0.2">
      <c r="B5" s="85"/>
      <c r="C5" s="82"/>
      <c r="D5" s="82"/>
      <c r="E5" s="82"/>
      <c r="F5" s="82"/>
      <c r="G5" s="82"/>
      <c r="H5" s="82"/>
      <c r="I5" s="83"/>
    </row>
    <row r="6" spans="2:12" x14ac:dyDescent="0.2">
      <c r="B6" s="85" t="s">
        <v>43</v>
      </c>
      <c r="C6" s="86"/>
      <c r="D6" s="86"/>
      <c r="E6" s="86"/>
      <c r="F6" s="86"/>
      <c r="G6" s="86"/>
      <c r="H6" s="86"/>
      <c r="I6" s="87"/>
      <c r="J6" s="32"/>
      <c r="K6" s="32"/>
      <c r="L6" s="32"/>
    </row>
    <row r="7" spans="2:12" x14ac:dyDescent="0.2">
      <c r="B7" s="84"/>
      <c r="C7" s="82"/>
      <c r="D7" s="82"/>
      <c r="E7" s="86"/>
      <c r="F7" s="86"/>
      <c r="G7" s="86"/>
      <c r="H7" s="86"/>
      <c r="I7" s="87"/>
      <c r="J7" s="32"/>
      <c r="K7" s="32"/>
      <c r="L7" s="32"/>
    </row>
    <row r="8" spans="2:12" x14ac:dyDescent="0.2">
      <c r="B8" s="85" t="s">
        <v>44</v>
      </c>
      <c r="C8" s="82"/>
      <c r="D8" s="82"/>
      <c r="E8" s="86"/>
      <c r="F8" s="86"/>
      <c r="G8" s="86"/>
      <c r="H8" s="86"/>
      <c r="I8" s="87"/>
      <c r="J8" s="32"/>
      <c r="K8" s="32"/>
      <c r="L8" s="32"/>
    </row>
    <row r="9" spans="2:12" x14ac:dyDescent="0.2">
      <c r="B9" s="85"/>
      <c r="C9" s="86"/>
      <c r="D9" s="86"/>
      <c r="E9" s="86"/>
      <c r="F9" s="86"/>
      <c r="G9" s="86"/>
      <c r="H9" s="86"/>
      <c r="I9" s="87"/>
      <c r="J9" s="32"/>
      <c r="K9" s="32"/>
      <c r="L9" s="32"/>
    </row>
    <row r="10" spans="2:12" x14ac:dyDescent="0.2">
      <c r="B10" s="85" t="s">
        <v>45</v>
      </c>
      <c r="C10" s="86"/>
      <c r="D10" s="86"/>
      <c r="E10" s="86"/>
      <c r="F10" s="86"/>
      <c r="G10" s="86"/>
      <c r="H10" s="86"/>
      <c r="I10" s="87"/>
      <c r="J10" s="32"/>
      <c r="K10" s="32"/>
      <c r="L10" s="32"/>
    </row>
    <row r="11" spans="2:12" x14ac:dyDescent="0.2">
      <c r="B11" s="172"/>
      <c r="C11" s="86"/>
      <c r="D11" s="86"/>
      <c r="E11" s="86"/>
      <c r="F11" s="86"/>
      <c r="G11" s="86"/>
      <c r="H11" s="86"/>
      <c r="I11" s="87"/>
      <c r="J11" s="32"/>
      <c r="K11" s="32"/>
      <c r="L11" s="32"/>
    </row>
    <row r="12" spans="2:12" x14ac:dyDescent="0.2">
      <c r="B12" s="172"/>
      <c r="C12" s="86"/>
      <c r="D12" s="86"/>
      <c r="E12" s="86"/>
      <c r="F12" s="86"/>
      <c r="G12" s="86"/>
      <c r="H12" s="86"/>
      <c r="I12" s="87"/>
      <c r="J12" s="32"/>
      <c r="K12" s="32"/>
      <c r="L12" s="32"/>
    </row>
    <row r="13" spans="2:12" x14ac:dyDescent="0.2">
      <c r="B13" s="85"/>
      <c r="C13" s="86"/>
      <c r="D13" s="86"/>
      <c r="E13" s="86"/>
      <c r="F13" s="86"/>
      <c r="G13" s="86"/>
      <c r="H13" s="86"/>
      <c r="I13" s="87"/>
      <c r="J13" s="32"/>
      <c r="K13" s="32"/>
      <c r="L13" s="32"/>
    </row>
    <row r="14" spans="2:12" x14ac:dyDescent="0.2">
      <c r="B14" s="85"/>
      <c r="C14" s="86"/>
      <c r="D14" s="86"/>
      <c r="E14" s="86"/>
      <c r="F14" s="86"/>
      <c r="G14" s="86"/>
      <c r="H14" s="86"/>
      <c r="I14" s="87"/>
      <c r="J14" s="32"/>
      <c r="K14" s="32"/>
      <c r="L14" s="32"/>
    </row>
    <row r="15" spans="2:12" x14ac:dyDescent="0.2">
      <c r="B15" s="85"/>
      <c r="C15" s="86"/>
      <c r="D15" s="86"/>
      <c r="E15" s="86"/>
      <c r="F15" s="86"/>
      <c r="G15" s="86"/>
      <c r="H15" s="86"/>
      <c r="I15" s="87"/>
      <c r="J15" s="32"/>
      <c r="K15" s="32"/>
      <c r="L15" s="32"/>
    </row>
    <row r="16" spans="2:12" ht="16" thickBot="1" x14ac:dyDescent="0.25">
      <c r="B16" s="88"/>
      <c r="C16" s="89"/>
      <c r="D16" s="89"/>
      <c r="E16" s="89"/>
      <c r="F16" s="89"/>
      <c r="G16" s="89"/>
      <c r="H16" s="89"/>
      <c r="I16" s="90"/>
      <c r="J16" s="32"/>
      <c r="K16" s="32"/>
      <c r="L16" s="32"/>
    </row>
    <row r="17" spans="2:12" x14ac:dyDescent="0.2">
      <c r="B17" s="91"/>
      <c r="C17" s="91"/>
      <c r="D17" s="91"/>
      <c r="E17" s="91"/>
      <c r="F17" s="91"/>
      <c r="G17" s="91"/>
      <c r="H17" s="91"/>
      <c r="I17" s="91"/>
      <c r="J17" s="32"/>
      <c r="K17" s="32"/>
      <c r="L17" s="32"/>
    </row>
    <row r="18" spans="2:12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x14ac:dyDescent="0.2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2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x14ac:dyDescent="0.2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2:12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</sheetData>
  <pageMargins left="0.70866141732283472" right="0.70866141732283472" top="0.78740157480314965" bottom="0.78740157480314965" header="0.31496062992125984" footer="0.31496062992125984"/>
  <pageSetup paperSize="9" scale="94" orientation="landscape" r:id="rId1"/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7B84-B158-4AC7-B085-83304199E8DD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DB4A-F17D-4105-8161-3EABFBEB6BC8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2EA4-BE74-4BC9-9291-025A5CEF788E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6F77-3254-4D16-B3FD-7E724889259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6E8D-BA6F-4599-806B-25D2704794D9}">
  <dimension ref="A1:L11"/>
  <sheetViews>
    <sheetView workbookViewId="0">
      <selection activeCell="C8" sqref="C8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110</v>
      </c>
    </row>
    <row r="3" spans="1:12" ht="19" thickBot="1" x14ac:dyDescent="0.25">
      <c r="A3" s="173" t="s">
        <v>98</v>
      </c>
      <c r="B3" s="251" t="s">
        <v>50</v>
      </c>
      <c r="C3" s="252"/>
      <c r="D3" s="253"/>
      <c r="E3" s="191"/>
      <c r="G3" t="s">
        <v>93</v>
      </c>
      <c r="H3">
        <v>80</v>
      </c>
    </row>
    <row r="4" spans="1:12" ht="16" thickBot="1" x14ac:dyDescent="0.25">
      <c r="E4" s="94"/>
      <c r="G4" t="s">
        <v>94</v>
      </c>
      <c r="H4">
        <v>70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45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4.3</v>
      </c>
      <c r="C8" s="178">
        <v>6.8</v>
      </c>
      <c r="D8" s="188">
        <f>B8*C8</f>
        <v>29.24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29.24</v>
      </c>
      <c r="C11" s="181">
        <f>_xlfn.XLOOKUP(B5,G2:G5,H2:H5)</f>
        <v>110</v>
      </c>
      <c r="D11" s="188">
        <f>B11*C11</f>
        <v>3216.3999999999996</v>
      </c>
      <c r="E11" s="186"/>
    </row>
  </sheetData>
  <mergeCells count="3">
    <mergeCell ref="A1:E1"/>
    <mergeCell ref="B5:D5"/>
    <mergeCell ref="B3:D3"/>
  </mergeCells>
  <dataValidations count="1">
    <dataValidation type="list" allowBlank="1" showInputMessage="1" showErrorMessage="1" sqref="B5 E5" xr:uid="{95AFC5A7-09B6-4025-9B3C-50CC582CD3E6}">
      <formula1>$G$2:$G$5</formula1>
    </dataValidation>
  </dataValidation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E0281-9915-48CA-9DBF-8C03E8104BB0}">
  <dimension ref="A1:L11"/>
  <sheetViews>
    <sheetView workbookViewId="0">
      <selection activeCell="C12" sqref="C12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100</v>
      </c>
    </row>
    <row r="3" spans="1:12" ht="19" thickBot="1" x14ac:dyDescent="0.25">
      <c r="A3" s="173" t="s">
        <v>98</v>
      </c>
      <c r="B3" s="251" t="s">
        <v>100</v>
      </c>
      <c r="C3" s="252"/>
      <c r="D3" s="253"/>
      <c r="E3" s="191"/>
      <c r="G3" t="s">
        <v>93</v>
      </c>
      <c r="H3">
        <v>80</v>
      </c>
    </row>
    <row r="4" spans="1:12" ht="16" thickBot="1" x14ac:dyDescent="0.25">
      <c r="E4" s="94"/>
      <c r="G4" t="s">
        <v>94</v>
      </c>
      <c r="H4">
        <v>70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45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3.8</v>
      </c>
      <c r="D8" s="188">
        <f>B8*C8</f>
        <v>9.5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9.5</v>
      </c>
      <c r="C11" s="181">
        <v>50</v>
      </c>
      <c r="D11" s="188">
        <f>B11*C11</f>
        <v>475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5C406F3D-D84E-4B51-B0A7-505631A57B11}">
      <formula1>$G$2:$G$5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A6D9B-1DFF-4972-A6F2-450F62A17D48}">
  <dimension ref="A1:L11"/>
  <sheetViews>
    <sheetView workbookViewId="0">
      <selection activeCell="D13" sqref="D13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90</v>
      </c>
    </row>
    <row r="3" spans="1:12" ht="19" thickBot="1" x14ac:dyDescent="0.25">
      <c r="A3" s="173" t="s">
        <v>98</v>
      </c>
      <c r="B3" s="251" t="s">
        <v>49</v>
      </c>
      <c r="C3" s="252"/>
      <c r="D3" s="253"/>
      <c r="E3" s="191"/>
      <c r="G3" t="s">
        <v>93</v>
      </c>
      <c r="H3">
        <v>65</v>
      </c>
    </row>
    <row r="4" spans="1:12" ht="16" thickBot="1" x14ac:dyDescent="0.25">
      <c r="E4" s="94"/>
      <c r="G4" t="s">
        <v>94</v>
      </c>
      <c r="H4">
        <v>50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40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2.5</v>
      </c>
      <c r="D8" s="188">
        <f>B8*C8</f>
        <v>6.25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6.25</v>
      </c>
      <c r="C11" s="181">
        <f>_xlfn.XLOOKUP(B5,G2:G5,H2:H5)</f>
        <v>90</v>
      </c>
      <c r="D11" s="188">
        <f>B11*C11</f>
        <v>562.5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5EF95AF0-DC88-4C22-A7FA-7329A44E8E32}">
      <formula1>$G$2:$G$5</formula1>
    </dataValidation>
  </dataValidation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2B3A-B637-44F1-B16E-3DABE54F7AAB}">
  <dimension ref="A1:L11"/>
  <sheetViews>
    <sheetView workbookViewId="0">
      <selection activeCell="G1" sqref="G1:H1048576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11.5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130</v>
      </c>
    </row>
    <row r="3" spans="1:12" ht="19" thickBot="1" x14ac:dyDescent="0.25">
      <c r="A3" s="173" t="s">
        <v>98</v>
      </c>
      <c r="B3" s="251" t="s">
        <v>99</v>
      </c>
      <c r="C3" s="252"/>
      <c r="D3" s="253"/>
      <c r="E3" s="191"/>
      <c r="G3" t="s">
        <v>93</v>
      </c>
      <c r="H3">
        <v>110</v>
      </c>
    </row>
    <row r="4" spans="1:12" ht="16" thickBot="1" x14ac:dyDescent="0.25">
      <c r="E4" s="94"/>
      <c r="G4" t="s">
        <v>94</v>
      </c>
      <c r="H4">
        <v>90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60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1.5</v>
      </c>
      <c r="D8" s="188">
        <f>B8*C8</f>
        <v>3.75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3.75</v>
      </c>
      <c r="C11" s="181">
        <f>_xlfn.XLOOKUP(B5,G2:G5,H2:H5)</f>
        <v>130</v>
      </c>
      <c r="D11" s="188">
        <f>B11*C11</f>
        <v>487.5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C484F30C-CF71-495A-8163-F695915E3C04}">
      <formula1>$G$2:$G$5</formula1>
    </dataValidation>
  </dataValidation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92596-5F6C-4BEA-AECB-9AB016C721CD}">
  <dimension ref="A1:L11"/>
  <sheetViews>
    <sheetView workbookViewId="0">
      <selection activeCell="G1" sqref="G1:H1048576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70</v>
      </c>
    </row>
    <row r="3" spans="1:12" ht="19" thickBot="1" x14ac:dyDescent="0.25">
      <c r="A3" s="173" t="s">
        <v>98</v>
      </c>
      <c r="B3" s="251" t="s">
        <v>57</v>
      </c>
      <c r="C3" s="252"/>
      <c r="D3" s="253"/>
      <c r="E3" s="191"/>
      <c r="G3" t="s">
        <v>93</v>
      </c>
      <c r="H3">
        <v>55</v>
      </c>
    </row>
    <row r="4" spans="1:12" ht="16" thickBot="1" x14ac:dyDescent="0.25">
      <c r="E4" s="94"/>
      <c r="G4" t="s">
        <v>94</v>
      </c>
      <c r="H4">
        <v>50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40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3.6</v>
      </c>
      <c r="D8" s="188">
        <f>B8*C8</f>
        <v>9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9</v>
      </c>
      <c r="C11" s="181">
        <f>_xlfn.XLOOKUP(B5,G2:G5,H2:H5)</f>
        <v>70</v>
      </c>
      <c r="D11" s="188">
        <f>B11*C11</f>
        <v>630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31636407-609C-4C81-B878-971725BA97F1}">
      <formula1>$G$2:$G$5</formula1>
    </dataValidation>
  </dataValidation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2FD-692F-4B44-91BB-FBF829E51665}">
  <dimension ref="A1:L11"/>
  <sheetViews>
    <sheetView workbookViewId="0">
      <selection activeCell="G1" sqref="G1:H1048576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80</v>
      </c>
    </row>
    <row r="3" spans="1:12" ht="19" thickBot="1" x14ac:dyDescent="0.25">
      <c r="A3" s="173" t="s">
        <v>98</v>
      </c>
      <c r="B3" s="251" t="s">
        <v>104</v>
      </c>
      <c r="C3" s="252"/>
      <c r="D3" s="253"/>
      <c r="E3" s="191"/>
      <c r="G3" t="s">
        <v>93</v>
      </c>
      <c r="H3">
        <v>65</v>
      </c>
    </row>
    <row r="4" spans="1:12" ht="16" thickBot="1" x14ac:dyDescent="0.25">
      <c r="E4" s="94"/>
      <c r="G4" t="s">
        <v>94</v>
      </c>
      <c r="H4">
        <v>60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40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5.9</v>
      </c>
      <c r="D8" s="188">
        <f>B8*C8</f>
        <v>14.75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14.75</v>
      </c>
      <c r="C11" s="181">
        <f>_xlfn.XLOOKUP(B5,G2:G5,H2:H5)</f>
        <v>80</v>
      </c>
      <c r="D11" s="188">
        <f>B11*C11</f>
        <v>1180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562513F4-3852-4A7C-9417-6746CC815D3E}">
      <formula1>$G$2:$G$5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311C-5AA4-489B-ACA9-C7A4CB715BFC}">
  <sheetPr>
    <pageSetUpPr fitToPage="1"/>
  </sheetPr>
  <dimension ref="A1:M33"/>
  <sheetViews>
    <sheetView topLeftCell="A3" workbookViewId="0">
      <selection activeCell="B13" sqref="B13"/>
    </sheetView>
  </sheetViews>
  <sheetFormatPr baseColWidth="10" defaultColWidth="11.5" defaultRowHeight="16" x14ac:dyDescent="0.2"/>
  <cols>
    <col min="1" max="1" width="41.5" style="73" customWidth="1"/>
    <col min="2" max="2" width="16.83203125" style="73" customWidth="1"/>
    <col min="3" max="3" width="14.6640625" style="73" customWidth="1"/>
    <col min="4" max="4" width="11.5" style="73"/>
    <col min="5" max="5" width="14.5" style="73" customWidth="1"/>
    <col min="6" max="8" width="11.5" style="73"/>
    <col min="9" max="9" width="11.5" style="103"/>
    <col min="10" max="10" width="11.5" style="73"/>
    <col min="11" max="11" width="14.33203125" style="73" customWidth="1"/>
    <col min="12" max="16384" width="11.5" style="73"/>
  </cols>
  <sheetData>
    <row r="1" spans="1:13" x14ac:dyDescent="0.2">
      <c r="A1" s="71"/>
      <c r="B1" s="71"/>
      <c r="C1" s="72"/>
    </row>
    <row r="2" spans="1:13" x14ac:dyDescent="0.2">
      <c r="A2" s="223" t="s">
        <v>109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3" x14ac:dyDescent="0.2">
      <c r="A3" s="71"/>
      <c r="B3" s="71"/>
      <c r="C3" s="72"/>
    </row>
    <row r="4" spans="1:13" ht="36.75" customHeight="1" x14ac:dyDescent="0.2">
      <c r="A4" s="225" t="s">
        <v>117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3" ht="17" thickBot="1" x14ac:dyDescent="0.25">
      <c r="G5" s="104"/>
      <c r="H5" s="104"/>
      <c r="I5" s="109"/>
      <c r="J5" s="104"/>
      <c r="K5" s="104"/>
    </row>
    <row r="6" spans="1:13" ht="17" thickBot="1" x14ac:dyDescent="0.25">
      <c r="A6" s="110"/>
      <c r="B6" s="77" t="s">
        <v>0</v>
      </c>
      <c r="C6" s="78" t="s">
        <v>5</v>
      </c>
      <c r="D6" s="111" t="s">
        <v>47</v>
      </c>
      <c r="E6" s="78" t="s">
        <v>7</v>
      </c>
      <c r="F6" s="78" t="s">
        <v>126</v>
      </c>
      <c r="G6" s="108" t="s">
        <v>29</v>
      </c>
      <c r="H6" s="169" t="s">
        <v>40</v>
      </c>
      <c r="I6" s="169" t="s">
        <v>56</v>
      </c>
      <c r="J6" s="170"/>
    </row>
    <row r="7" spans="1:13" x14ac:dyDescent="0.2">
      <c r="A7" s="74" t="str">
        <f>'KG Vorratsraum'!B3</f>
        <v>KG Vorratsraum</v>
      </c>
      <c r="B7" s="189">
        <f>'KG Vorratsraum'!B8*'KG Vorratsraum'!C8</f>
        <v>18</v>
      </c>
      <c r="C7" s="113">
        <f>'KG Vorratsraum'!D11</f>
        <v>1107.4751999999999</v>
      </c>
      <c r="D7" s="100">
        <v>0.5</v>
      </c>
      <c r="E7" s="107">
        <f>C7*D7</f>
        <v>553.73759999999993</v>
      </c>
      <c r="F7" s="227" t="s">
        <v>52</v>
      </c>
      <c r="G7" s="233">
        <f>SUM(E7:E10)</f>
        <v>3054.1704959999997</v>
      </c>
      <c r="H7" s="199">
        <v>3</v>
      </c>
      <c r="I7" s="197">
        <v>1000</v>
      </c>
      <c r="J7" s="106"/>
    </row>
    <row r="8" spans="1:13" x14ac:dyDescent="0.2">
      <c r="A8" s="74" t="str">
        <f>'KG Raum 1'!B3</f>
        <v>KG Raum 1</v>
      </c>
      <c r="B8" s="190">
        <f>'KG Raum 1'!B8*'KG Raum 1'!C8</f>
        <v>7</v>
      </c>
      <c r="C8" s="114">
        <f>'KG Raum 1'!D11</f>
        <v>430.68479999999994</v>
      </c>
      <c r="D8" s="100">
        <v>1</v>
      </c>
      <c r="E8" s="107">
        <f t="shared" ref="E8:E23" si="0">C8*D8</f>
        <v>430.68479999999994</v>
      </c>
      <c r="F8" s="228"/>
      <c r="G8" s="234"/>
      <c r="H8" s="200"/>
      <c r="I8" s="71"/>
      <c r="J8" s="198"/>
    </row>
    <row r="9" spans="1:13" x14ac:dyDescent="0.2">
      <c r="A9" s="74" t="str">
        <f>'KG Raum 2'!B3</f>
        <v>KG Raum 2</v>
      </c>
      <c r="B9" s="190">
        <f>'KG Raum 2'!B8*'KG Raum 2'!C8</f>
        <v>4.4000000000000004</v>
      </c>
      <c r="C9" s="114">
        <f>'KG Raum 2'!D11</f>
        <v>270.71616</v>
      </c>
      <c r="D9" s="100">
        <v>1</v>
      </c>
      <c r="E9" s="107">
        <f t="shared" si="0"/>
        <v>270.71616</v>
      </c>
      <c r="F9" s="228"/>
      <c r="G9" s="234"/>
      <c r="H9" s="201">
        <v>5</v>
      </c>
      <c r="I9" s="71">
        <v>1000</v>
      </c>
      <c r="J9" s="105"/>
      <c r="L9" s="71"/>
      <c r="M9" s="71"/>
    </row>
    <row r="10" spans="1:13" ht="17" thickBot="1" x14ac:dyDescent="0.25">
      <c r="A10" s="74" t="str">
        <f>'KG Raum 3'!B3</f>
        <v>KG Raum 3</v>
      </c>
      <c r="B10" s="190">
        <f>'KG Raum 3'!B8*'KG Raum 3'!C8</f>
        <v>29.24</v>
      </c>
      <c r="C10" s="114">
        <f>'KG Raum 3'!D11</f>
        <v>1799.0319359999999</v>
      </c>
      <c r="D10" s="100">
        <v>1</v>
      </c>
      <c r="E10" s="107">
        <f t="shared" si="0"/>
        <v>1799.0319359999999</v>
      </c>
      <c r="F10" s="229"/>
      <c r="G10" s="234"/>
      <c r="H10" s="202"/>
      <c r="I10" s="71"/>
      <c r="J10" s="198">
        <v>1000</v>
      </c>
      <c r="L10" s="71"/>
      <c r="M10" s="71"/>
    </row>
    <row r="11" spans="1:13" x14ac:dyDescent="0.2">
      <c r="A11" s="74" t="str">
        <f>'EG Wohnzimmer'!B3</f>
        <v>EG Wohnzimmer</v>
      </c>
      <c r="B11" s="190">
        <f>'EG Wohnzimmer'!D8</f>
        <v>29.24</v>
      </c>
      <c r="C11" s="114">
        <f>'EG Wohnzimmer'!D11</f>
        <v>3216.3999999999996</v>
      </c>
      <c r="D11" s="100">
        <v>1</v>
      </c>
      <c r="E11" s="107">
        <f t="shared" si="0"/>
        <v>3216.3999999999996</v>
      </c>
      <c r="F11" s="230" t="s">
        <v>53</v>
      </c>
      <c r="G11" s="233">
        <f>SUM(E12:E16)</f>
        <v>3335</v>
      </c>
      <c r="H11" s="210">
        <v>5</v>
      </c>
      <c r="I11" s="197">
        <v>1500</v>
      </c>
      <c r="J11" s="211">
        <v>1500</v>
      </c>
      <c r="L11" s="71"/>
      <c r="M11" s="71"/>
    </row>
    <row r="12" spans="1:13" x14ac:dyDescent="0.2">
      <c r="A12" s="74" t="str">
        <f>'EG Esszimmer'!B3</f>
        <v>EG Esszimmer</v>
      </c>
      <c r="B12" s="190">
        <f>'EG Esszimmer'!D8</f>
        <v>9.5</v>
      </c>
      <c r="C12" s="114">
        <f>'EG Esszimmer'!D11</f>
        <v>475</v>
      </c>
      <c r="D12" s="100">
        <v>1</v>
      </c>
      <c r="E12" s="107">
        <f t="shared" si="0"/>
        <v>475</v>
      </c>
      <c r="F12" s="231"/>
      <c r="G12" s="235"/>
      <c r="H12" s="202">
        <v>5</v>
      </c>
      <c r="I12" s="71">
        <v>1000</v>
      </c>
      <c r="J12" s="198"/>
      <c r="L12" s="71"/>
      <c r="M12" s="71"/>
    </row>
    <row r="13" spans="1:13" x14ac:dyDescent="0.2">
      <c r="A13" s="74" t="str">
        <f>'EG Küche'!B3</f>
        <v>EG Küche</v>
      </c>
      <c r="B13" s="190">
        <f>'EG Küche'!D8</f>
        <v>6.25</v>
      </c>
      <c r="C13" s="114">
        <f>'EG Küche'!D11</f>
        <v>562.5</v>
      </c>
      <c r="D13" s="100">
        <v>1</v>
      </c>
      <c r="E13" s="107">
        <f t="shared" si="0"/>
        <v>562.5</v>
      </c>
      <c r="F13" s="231"/>
      <c r="G13" s="235"/>
      <c r="H13" s="202"/>
      <c r="I13" s="71"/>
      <c r="J13" s="198">
        <v>1000</v>
      </c>
      <c r="L13" s="71"/>
      <c r="M13" s="71"/>
    </row>
    <row r="14" spans="1:13" x14ac:dyDescent="0.2">
      <c r="A14" s="74" t="str">
        <f>'EG Bad'!B3</f>
        <v>EG Bad</v>
      </c>
      <c r="B14" s="190">
        <f>'EG Bad'!D8</f>
        <v>3.75</v>
      </c>
      <c r="C14" s="114">
        <f>'EG Bad'!D11</f>
        <v>487.5</v>
      </c>
      <c r="D14" s="100">
        <v>1</v>
      </c>
      <c r="E14" s="107">
        <f t="shared" si="0"/>
        <v>487.5</v>
      </c>
      <c r="F14" s="231"/>
      <c r="G14" s="235"/>
      <c r="H14" s="201"/>
      <c r="I14" s="71"/>
      <c r="J14" s="198"/>
      <c r="L14" s="71"/>
      <c r="M14" s="71"/>
    </row>
    <row r="15" spans="1:13" x14ac:dyDescent="0.2">
      <c r="A15" s="74" t="str">
        <f>'EG Diele_WC'!B3</f>
        <v>EG Diele/WC</v>
      </c>
      <c r="B15" s="190">
        <f>'EG Diele_WC'!D8</f>
        <v>9</v>
      </c>
      <c r="C15" s="114">
        <f>'EG Diele_WC'!D11</f>
        <v>630</v>
      </c>
      <c r="D15" s="100">
        <v>1</v>
      </c>
      <c r="E15" s="107">
        <f t="shared" si="0"/>
        <v>630</v>
      </c>
      <c r="F15" s="231"/>
      <c r="G15" s="235"/>
      <c r="H15" s="202">
        <v>3</v>
      </c>
      <c r="I15" s="71">
        <v>1500</v>
      </c>
      <c r="J15" s="198"/>
      <c r="L15" s="71"/>
      <c r="M15" s="71"/>
    </row>
    <row r="16" spans="1:13" ht="17" thickBot="1" x14ac:dyDescent="0.25">
      <c r="A16" s="74" t="str">
        <f>'EG Gäste'!B3</f>
        <v>EG Gäste</v>
      </c>
      <c r="B16" s="190">
        <f>'EG Gäste'!D8</f>
        <v>14.75</v>
      </c>
      <c r="C16" s="114">
        <f>'EG Gäste'!D11</f>
        <v>1180</v>
      </c>
      <c r="D16" s="100">
        <v>1</v>
      </c>
      <c r="E16" s="107">
        <f t="shared" si="0"/>
        <v>1180</v>
      </c>
      <c r="F16" s="232"/>
      <c r="G16" s="236"/>
      <c r="H16" s="212"/>
      <c r="I16" s="213"/>
      <c r="J16" s="214"/>
      <c r="L16" s="71"/>
      <c r="M16" s="71"/>
    </row>
    <row r="17" spans="1:13" x14ac:dyDescent="0.2">
      <c r="A17" s="75" t="str">
        <f>'OG SZ Eltern'!B3</f>
        <v>OG Schlafzimmer Eltern</v>
      </c>
      <c r="B17" s="190">
        <f>'OG SZ Eltern'!D8</f>
        <v>14.75</v>
      </c>
      <c r="C17" s="114">
        <f>'OG SZ Eltern'!D11</f>
        <v>1180</v>
      </c>
      <c r="D17" s="100">
        <v>1</v>
      </c>
      <c r="E17" s="107">
        <f t="shared" si="0"/>
        <v>1180</v>
      </c>
      <c r="F17" s="220" t="s">
        <v>54</v>
      </c>
      <c r="G17" s="233">
        <f>SUM(E17:E21)</f>
        <v>6092.5</v>
      </c>
      <c r="H17" s="202"/>
      <c r="I17" s="71"/>
      <c r="J17" s="198"/>
      <c r="L17" s="71"/>
      <c r="M17" s="71"/>
    </row>
    <row r="18" spans="1:13" x14ac:dyDescent="0.2">
      <c r="A18" s="74" t="str">
        <f>'OG SZ Kind 1'!B3</f>
        <v>OG Schlafzimmer Kind 1</v>
      </c>
      <c r="B18" s="190">
        <f>'OG SZ Kind 1'!D8</f>
        <v>14.75</v>
      </c>
      <c r="C18" s="114">
        <f>'OG SZ Kind 1'!D11</f>
        <v>1622.5</v>
      </c>
      <c r="D18" s="100">
        <v>1</v>
      </c>
      <c r="E18" s="107">
        <f t="shared" si="0"/>
        <v>1622.5</v>
      </c>
      <c r="F18" s="237"/>
      <c r="G18" s="235"/>
      <c r="H18" s="202"/>
      <c r="I18" s="71"/>
      <c r="J18" s="105"/>
    </row>
    <row r="19" spans="1:13" x14ac:dyDescent="0.2">
      <c r="A19" s="74" t="str">
        <f>'OG SZ Kind 2'!B3</f>
        <v>OG Schlafzimmer Kind 2</v>
      </c>
      <c r="B19" s="190">
        <f>'OG SZ Kind 2'!D8</f>
        <v>14.75</v>
      </c>
      <c r="C19" s="114">
        <f>'OG SZ Kind 2'!D11</f>
        <v>1622.5</v>
      </c>
      <c r="D19" s="100">
        <v>1</v>
      </c>
      <c r="E19" s="107">
        <f t="shared" si="0"/>
        <v>1622.5</v>
      </c>
      <c r="F19" s="237"/>
      <c r="G19" s="235"/>
      <c r="H19" s="201"/>
      <c r="I19" s="71"/>
      <c r="J19" s="105"/>
    </row>
    <row r="20" spans="1:13" x14ac:dyDescent="0.2">
      <c r="A20" s="74" t="str">
        <f>'OG Bad_WC'!B3</f>
        <v>OG Bad/WC</v>
      </c>
      <c r="B20" s="190">
        <f>'OG Bad_WC'!D8</f>
        <v>3.75</v>
      </c>
      <c r="C20" s="114">
        <f>'OG Bad_WC'!D11</f>
        <v>487.5</v>
      </c>
      <c r="D20" s="100">
        <v>1</v>
      </c>
      <c r="E20" s="107">
        <f t="shared" si="0"/>
        <v>487.5</v>
      </c>
      <c r="F20" s="237"/>
      <c r="G20" s="235"/>
      <c r="H20" s="200"/>
      <c r="I20" s="71"/>
      <c r="J20" s="198"/>
    </row>
    <row r="21" spans="1:13" ht="17" thickBot="1" x14ac:dyDescent="0.25">
      <c r="A21" s="75" t="str">
        <f>'OG SZ Gäste'!B3</f>
        <v>OG Schlafzimmer Gäste</v>
      </c>
      <c r="B21" s="190">
        <f>'OG SZ Gäste'!D8</f>
        <v>14.75</v>
      </c>
      <c r="C21" s="114">
        <f>'OG SZ Gäste'!D11</f>
        <v>1180</v>
      </c>
      <c r="D21" s="100">
        <v>1</v>
      </c>
      <c r="E21" s="107">
        <f t="shared" si="0"/>
        <v>1180</v>
      </c>
      <c r="F21" s="221"/>
      <c r="G21" s="236"/>
      <c r="H21" s="200"/>
      <c r="I21" s="104"/>
      <c r="J21" s="105"/>
    </row>
    <row r="22" spans="1:13" x14ac:dyDescent="0.2">
      <c r="A22" s="75" t="str">
        <f>'DG Raum 1'!B3</f>
        <v>DG Raum 1</v>
      </c>
      <c r="B22" s="190">
        <f>'DG Raum 1'!B8*'DG Raum 1'!C8</f>
        <v>29.24</v>
      </c>
      <c r="C22" s="114">
        <f>'DG Raum 1'!D11</f>
        <v>1799.0319359999999</v>
      </c>
      <c r="D22" s="100">
        <v>1</v>
      </c>
      <c r="E22" s="107">
        <f t="shared" si="0"/>
        <v>1799.0319359999999</v>
      </c>
      <c r="F22" s="220" t="s">
        <v>55</v>
      </c>
      <c r="G22" s="220">
        <f>SUM(E22:E23)</f>
        <v>3598.0638719999997</v>
      </c>
      <c r="H22" s="215"/>
      <c r="I22" s="216"/>
      <c r="J22" s="106"/>
    </row>
    <row r="23" spans="1:13" ht="17" thickBot="1" x14ac:dyDescent="0.25">
      <c r="A23" s="75" t="str">
        <f>'DG Raum 2'!B3</f>
        <v>DG Raum 2</v>
      </c>
      <c r="B23" s="190">
        <f>'DG Raum 2'!B8*'DG Raum 2'!C8</f>
        <v>29.24</v>
      </c>
      <c r="C23" s="114">
        <f>'DG Raum 2'!D11</f>
        <v>1799.0319359999999</v>
      </c>
      <c r="D23" s="100">
        <v>1</v>
      </c>
      <c r="E23" s="107">
        <f t="shared" si="0"/>
        <v>1799.0319359999999</v>
      </c>
      <c r="F23" s="221"/>
      <c r="G23" s="222"/>
      <c r="H23" s="200"/>
      <c r="I23" s="104"/>
      <c r="J23" s="105"/>
    </row>
    <row r="24" spans="1:13" x14ac:dyDescent="0.2">
      <c r="A24" s="75" t="str">
        <f>'Garage Raum 1'!B3</f>
        <v>Garage Raum 1</v>
      </c>
      <c r="B24" s="190">
        <f>'Garage Raum 1'!B8*'Garage Raum 1'!C8</f>
        <v>29.24</v>
      </c>
      <c r="C24" s="114">
        <f>'Garage Raum 1'!D11</f>
        <v>1799.0319359999999</v>
      </c>
      <c r="D24" s="100">
        <v>1</v>
      </c>
      <c r="E24" s="107">
        <f t="shared" ref="E24:E25" si="1">C24*D24</f>
        <v>1799.0319359999999</v>
      </c>
      <c r="F24" s="220" t="s">
        <v>118</v>
      </c>
      <c r="G24" s="220">
        <f>SUM(E24:E25)</f>
        <v>3598.0638719999997</v>
      </c>
      <c r="H24" s="215"/>
      <c r="I24" s="216"/>
      <c r="J24" s="106"/>
    </row>
    <row r="25" spans="1:13" ht="17" thickBot="1" x14ac:dyDescent="0.25">
      <c r="A25" s="75" t="str">
        <f>'Garage Raum 2'!B3</f>
        <v>Garage Raum 2</v>
      </c>
      <c r="B25" s="190">
        <f>'Garage Raum 2'!B8*'Garage Raum 2'!C8</f>
        <v>29.24</v>
      </c>
      <c r="C25" s="114">
        <f>'Garage Raum 2'!D11</f>
        <v>1799.0319359999999</v>
      </c>
      <c r="D25" s="100">
        <v>1</v>
      </c>
      <c r="E25" s="107">
        <f t="shared" si="1"/>
        <v>1799.0319359999999</v>
      </c>
      <c r="F25" s="221"/>
      <c r="G25" s="222"/>
      <c r="H25" s="217"/>
      <c r="I25" s="218"/>
      <c r="J25" s="214"/>
    </row>
    <row r="26" spans="1:13" ht="17" thickBot="1" x14ac:dyDescent="0.25">
      <c r="A26" s="75"/>
      <c r="B26" s="203"/>
      <c r="C26" s="204"/>
      <c r="D26" s="205"/>
      <c r="E26" s="107"/>
      <c r="F26" s="206"/>
      <c r="G26" s="207"/>
      <c r="H26" s="217"/>
      <c r="I26" s="218"/>
      <c r="J26" s="214"/>
      <c r="K26" s="209" t="s">
        <v>125</v>
      </c>
    </row>
    <row r="27" spans="1:13" ht="17" thickBot="1" x14ac:dyDescent="0.25">
      <c r="A27" s="76" t="s">
        <v>6</v>
      </c>
      <c r="B27" s="112">
        <f>SUM(B7:B25)</f>
        <v>310.84000000000003</v>
      </c>
      <c r="C27" s="115">
        <f>SUM(C7:C25)</f>
        <v>23447.935839999998</v>
      </c>
      <c r="D27" s="171"/>
      <c r="E27" s="208">
        <f>SUM(E7:E25)</f>
        <v>22894.198239999998</v>
      </c>
      <c r="F27" s="120"/>
      <c r="G27" s="193"/>
      <c r="H27" s="194">
        <f>SUM(H7:H26)</f>
        <v>21</v>
      </c>
      <c r="I27" s="195">
        <f>SUM(I7:J25)</f>
        <v>9500</v>
      </c>
      <c r="J27" s="196">
        <f>SUM(J7:J26)</f>
        <v>3500</v>
      </c>
      <c r="K27" s="219">
        <f>SUM(I27:J27)</f>
        <v>13000</v>
      </c>
    </row>
    <row r="28" spans="1:13" x14ac:dyDescent="0.2">
      <c r="D28" s="101"/>
      <c r="E28" s="79"/>
    </row>
    <row r="29" spans="1:13" x14ac:dyDescent="0.2">
      <c r="A29" s="18" t="s">
        <v>48</v>
      </c>
      <c r="B29" s="241" t="s">
        <v>1</v>
      </c>
      <c r="C29" s="238"/>
      <c r="D29" s="239"/>
      <c r="E29" s="19">
        <v>1</v>
      </c>
    </row>
    <row r="30" spans="1:13" x14ac:dyDescent="0.2">
      <c r="A30" s="240"/>
      <c r="B30" s="238" t="s">
        <v>2</v>
      </c>
      <c r="C30" s="238"/>
      <c r="D30" s="239"/>
      <c r="E30" s="19">
        <v>1</v>
      </c>
    </row>
    <row r="31" spans="1:13" x14ac:dyDescent="0.2">
      <c r="A31" s="240"/>
      <c r="B31" s="238" t="s">
        <v>3</v>
      </c>
      <c r="C31" s="238"/>
      <c r="D31" s="239"/>
      <c r="E31" s="19">
        <v>1</v>
      </c>
    </row>
    <row r="32" spans="1:13" x14ac:dyDescent="0.2">
      <c r="A32" s="240"/>
      <c r="B32" s="238" t="s">
        <v>4</v>
      </c>
      <c r="C32" s="238"/>
      <c r="D32" s="239"/>
      <c r="E32" s="19">
        <v>0.75</v>
      </c>
    </row>
    <row r="33" spans="1:5" x14ac:dyDescent="0.2">
      <c r="A33" s="104"/>
      <c r="B33" s="238" t="s">
        <v>8</v>
      </c>
      <c r="C33" s="238"/>
      <c r="D33" s="239"/>
      <c r="E33" s="19">
        <v>0.5</v>
      </c>
    </row>
  </sheetData>
  <mergeCells count="18">
    <mergeCell ref="B33:D33"/>
    <mergeCell ref="A30:A32"/>
    <mergeCell ref="B29:D29"/>
    <mergeCell ref="B30:D30"/>
    <mergeCell ref="B31:D31"/>
    <mergeCell ref="B32:D32"/>
    <mergeCell ref="F22:F23"/>
    <mergeCell ref="G22:G23"/>
    <mergeCell ref="F24:F25"/>
    <mergeCell ref="G24:G25"/>
    <mergeCell ref="A2:J2"/>
    <mergeCell ref="A4:J4"/>
    <mergeCell ref="F7:F10"/>
    <mergeCell ref="F11:F16"/>
    <mergeCell ref="G7:G10"/>
    <mergeCell ref="G11:G16"/>
    <mergeCell ref="F17:F21"/>
    <mergeCell ref="G17:G21"/>
  </mergeCells>
  <conditionalFormatting sqref="D7:D23">
    <cfRule type="cellIs" dxfId="33" priority="5" operator="lessThan">
      <formula>1</formula>
    </cfRule>
    <cfRule type="cellIs" dxfId="32" priority="6" operator="greaterThan">
      <formula>1</formula>
    </cfRule>
  </conditionalFormatting>
  <conditionalFormatting sqref="D24">
    <cfRule type="cellIs" dxfId="31" priority="3" operator="lessThan">
      <formula>1</formula>
    </cfRule>
    <cfRule type="cellIs" dxfId="30" priority="4" operator="greaterThan">
      <formula>1</formula>
    </cfRule>
  </conditionalFormatting>
  <conditionalFormatting sqref="D25:D26">
    <cfRule type="cellIs" dxfId="29" priority="1" operator="lessThan">
      <formula>1</formula>
    </cfRule>
    <cfRule type="cellIs" dxfId="28" priority="2" operator="greaterThan">
      <formula>1</formula>
    </cfRule>
  </conditionalFormatting>
  <dataValidations count="1">
    <dataValidation type="list" allowBlank="1" showInputMessage="1" showErrorMessage="1" sqref="D7:D26" xr:uid="{76F993CC-D352-48CE-869C-9D58CEBFFE7C}">
      <formula1>$E$31:$E$33</formula1>
    </dataValidation>
  </dataValidations>
  <pageMargins left="0.25" right="0.25" top="0.75" bottom="0.75" header="0.3" footer="0.3"/>
  <pageSetup paperSize="9" scale="79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07DA-ED15-45F7-B111-89CB9642E319}">
  <dimension ref="A1:L11"/>
  <sheetViews>
    <sheetView workbookViewId="0">
      <selection activeCell="G1" sqref="G1:H1048576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80</v>
      </c>
    </row>
    <row r="3" spans="1:12" ht="19" thickBot="1" x14ac:dyDescent="0.25">
      <c r="A3" s="173" t="s">
        <v>98</v>
      </c>
      <c r="B3" s="251" t="s">
        <v>101</v>
      </c>
      <c r="C3" s="252"/>
      <c r="D3" s="253"/>
      <c r="E3" s="191"/>
      <c r="G3" t="s">
        <v>93</v>
      </c>
      <c r="H3">
        <v>65</v>
      </c>
    </row>
    <row r="4" spans="1:12" ht="16" thickBot="1" x14ac:dyDescent="0.25">
      <c r="E4" s="94"/>
      <c r="G4" t="s">
        <v>94</v>
      </c>
      <c r="H4">
        <v>60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40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5.9</v>
      </c>
      <c r="D8" s="188">
        <f>B8*C8</f>
        <v>14.75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14.75</v>
      </c>
      <c r="C11" s="181">
        <f>_xlfn.XLOOKUP(B5,G2:G5,H2:H5)</f>
        <v>80</v>
      </c>
      <c r="D11" s="188">
        <f>B11*C11</f>
        <v>1180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BE09ABCB-B129-4CE3-90A7-5F82DAD8A38F}">
      <formula1>$G$2:$G$5</formula1>
    </dataValidation>
  </dataValidation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68CB-F8DD-4684-B928-E3EDAAC6F2D6}">
  <dimension ref="A1:L11"/>
  <sheetViews>
    <sheetView workbookViewId="0">
      <selection activeCell="G1" sqref="G1:H1048576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110</v>
      </c>
    </row>
    <row r="3" spans="1:12" ht="19" thickBot="1" x14ac:dyDescent="0.25">
      <c r="A3" s="173" t="s">
        <v>98</v>
      </c>
      <c r="B3" s="251" t="s">
        <v>102</v>
      </c>
      <c r="C3" s="252"/>
      <c r="D3" s="253"/>
      <c r="E3" s="191"/>
      <c r="G3" t="s">
        <v>93</v>
      </c>
      <c r="H3">
        <v>80</v>
      </c>
    </row>
    <row r="4" spans="1:12" ht="16" thickBot="1" x14ac:dyDescent="0.25">
      <c r="E4" s="94"/>
      <c r="G4" t="s">
        <v>94</v>
      </c>
      <c r="H4">
        <v>70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60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5.9</v>
      </c>
      <c r="D8" s="188">
        <f>B8*C8</f>
        <v>14.75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14.75</v>
      </c>
      <c r="C11" s="181">
        <f>_xlfn.XLOOKUP(B5,G2:G5,H2:H5)</f>
        <v>110</v>
      </c>
      <c r="D11" s="188">
        <f>B11*C11</f>
        <v>1622.5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325348F6-8652-4016-B260-968D37CA5EB6}">
      <formula1>$G$2:$G$5</formula1>
    </dataValidation>
  </dataValidation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C3D2-B485-4405-B13C-E4BA3E4696FC}">
  <dimension ref="A1:L11"/>
  <sheetViews>
    <sheetView workbookViewId="0">
      <selection activeCell="J21" sqref="J21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110</v>
      </c>
    </row>
    <row r="3" spans="1:12" ht="19" thickBot="1" x14ac:dyDescent="0.25">
      <c r="A3" s="173" t="s">
        <v>98</v>
      </c>
      <c r="B3" s="251" t="s">
        <v>119</v>
      </c>
      <c r="C3" s="252"/>
      <c r="D3" s="253"/>
      <c r="E3" s="191"/>
      <c r="G3" t="s">
        <v>93</v>
      </c>
      <c r="H3">
        <v>80</v>
      </c>
    </row>
    <row r="4" spans="1:12" ht="16" thickBot="1" x14ac:dyDescent="0.25">
      <c r="E4" s="94"/>
      <c r="G4" t="s">
        <v>94</v>
      </c>
      <c r="H4">
        <v>70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60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5.9</v>
      </c>
      <c r="D8" s="188">
        <f>B8*C8</f>
        <v>14.75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14.75</v>
      </c>
      <c r="C11" s="181">
        <f>_xlfn.XLOOKUP(B5,G2:G5,H2:H5)</f>
        <v>110</v>
      </c>
      <c r="D11" s="188">
        <f>B11*C11</f>
        <v>1622.5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888193D5-0B82-4832-A024-907D08FFB233}">
      <formula1>$G$2:$G$5</formula1>
    </dataValidation>
  </dataValidation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6A85A-B043-471E-A132-77FB93D3E38C}">
  <dimension ref="A1:L11"/>
  <sheetViews>
    <sheetView workbookViewId="0">
      <selection activeCell="D13" sqref="D13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11.5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130</v>
      </c>
    </row>
    <row r="3" spans="1:12" ht="19" thickBot="1" x14ac:dyDescent="0.25">
      <c r="A3" s="173" t="s">
        <v>98</v>
      </c>
      <c r="B3" s="251" t="s">
        <v>103</v>
      </c>
      <c r="C3" s="252"/>
      <c r="D3" s="253"/>
      <c r="E3" s="191"/>
      <c r="G3" t="s">
        <v>93</v>
      </c>
      <c r="H3">
        <v>110</v>
      </c>
    </row>
    <row r="4" spans="1:12" ht="16" thickBot="1" x14ac:dyDescent="0.25">
      <c r="E4" s="94"/>
      <c r="G4" t="s">
        <v>94</v>
      </c>
      <c r="H4">
        <v>90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60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1.5</v>
      </c>
      <c r="D8" s="188">
        <f>B8*C8</f>
        <v>3.75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3.75</v>
      </c>
      <c r="C11" s="181">
        <f>_xlfn.XLOOKUP(B5,G2:G5,H2:H5)</f>
        <v>130</v>
      </c>
      <c r="D11" s="188">
        <f>B11*C11</f>
        <v>487.5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D8227576-C5C8-46F2-AAE3-AA7245627C28}">
      <formula1>$G$2:$G$5</formula1>
    </dataValidation>
  </dataValidation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A379D-D72E-4D6F-AD04-1A1EE357A553}">
  <dimension ref="A1:L11"/>
  <sheetViews>
    <sheetView workbookViewId="0">
      <selection activeCell="J12" sqref="J12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E2" s="94"/>
      <c r="G2" t="s">
        <v>96</v>
      </c>
      <c r="H2">
        <v>80</v>
      </c>
    </row>
    <row r="3" spans="1:12" ht="19" thickBot="1" x14ac:dyDescent="0.25">
      <c r="A3" s="173" t="s">
        <v>98</v>
      </c>
      <c r="B3" s="251" t="s">
        <v>120</v>
      </c>
      <c r="C3" s="252"/>
      <c r="D3" s="253"/>
      <c r="E3" s="191"/>
      <c r="G3" t="s">
        <v>93</v>
      </c>
      <c r="H3">
        <v>65</v>
      </c>
    </row>
    <row r="4" spans="1:12" ht="16" thickBot="1" x14ac:dyDescent="0.25">
      <c r="E4" s="94"/>
      <c r="G4" t="s">
        <v>94</v>
      </c>
      <c r="H4">
        <v>60</v>
      </c>
    </row>
    <row r="5" spans="1:12" ht="19" thickBot="1" x14ac:dyDescent="0.25">
      <c r="A5" s="173" t="s">
        <v>92</v>
      </c>
      <c r="B5" s="251" t="s">
        <v>96</v>
      </c>
      <c r="C5" s="252"/>
      <c r="D5" s="253"/>
      <c r="E5" s="191"/>
      <c r="G5" t="s">
        <v>95</v>
      </c>
      <c r="H5">
        <v>40</v>
      </c>
    </row>
    <row r="6" spans="1:12" ht="16" thickBot="1" x14ac:dyDescent="0.25">
      <c r="E6" s="94"/>
    </row>
    <row r="7" spans="1:12" ht="19" thickBot="1" x14ac:dyDescent="0.25">
      <c r="A7" s="173" t="s">
        <v>87</v>
      </c>
      <c r="B7" s="174" t="s">
        <v>88</v>
      </c>
      <c r="C7" s="183" t="s">
        <v>89</v>
      </c>
      <c r="D7" s="187" t="s">
        <v>0</v>
      </c>
      <c r="E7" s="192"/>
    </row>
    <row r="8" spans="1:12" ht="19" thickBot="1" x14ac:dyDescent="0.25">
      <c r="A8" s="177"/>
      <c r="B8" s="178">
        <v>2.5</v>
      </c>
      <c r="C8" s="178">
        <v>5.9</v>
      </c>
      <c r="D8" s="188">
        <f>B8*C8</f>
        <v>14.75</v>
      </c>
      <c r="E8" s="192"/>
    </row>
    <row r="9" spans="1:12" ht="16" thickBot="1" x14ac:dyDescent="0.25">
      <c r="E9" s="94"/>
    </row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D8</f>
        <v>14.75</v>
      </c>
      <c r="C11" s="181">
        <f>_xlfn.XLOOKUP(B5,G2:G5,H2:H5)</f>
        <v>80</v>
      </c>
      <c r="D11" s="188">
        <f>B11*C11</f>
        <v>1180</v>
      </c>
      <c r="E11" s="186"/>
    </row>
  </sheetData>
  <mergeCells count="3">
    <mergeCell ref="A1:E1"/>
    <mergeCell ref="B3:D3"/>
    <mergeCell ref="B5:D5"/>
  </mergeCells>
  <dataValidations count="1">
    <dataValidation type="list" allowBlank="1" showInputMessage="1" showErrorMessage="1" sqref="B5 E5" xr:uid="{ADC70B18-89B6-4817-8EAD-53062EFBC2F1}">
      <formula1>$G$2:$G$5</formula1>
    </dataValidation>
  </dataValidation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0278-01C2-44DB-B3D0-54BE7BBDB8EC}">
  <dimension ref="A1:L11"/>
  <sheetViews>
    <sheetView workbookViewId="0">
      <selection activeCell="B13" sqref="B13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G2" t="s">
        <v>112</v>
      </c>
      <c r="H2">
        <v>1.2</v>
      </c>
    </row>
    <row r="3" spans="1:12" ht="19" thickBot="1" x14ac:dyDescent="0.25">
      <c r="A3" s="173" t="s">
        <v>98</v>
      </c>
      <c r="B3" s="251" t="s">
        <v>121</v>
      </c>
      <c r="C3" s="252"/>
      <c r="D3" s="252"/>
      <c r="E3" s="253"/>
      <c r="G3" t="s">
        <v>113</v>
      </c>
      <c r="H3">
        <v>2.2000000000000002</v>
      </c>
    </row>
    <row r="4" spans="1:12" ht="16" thickBot="1" x14ac:dyDescent="0.25">
      <c r="G4" t="s">
        <v>114</v>
      </c>
      <c r="H4">
        <v>3</v>
      </c>
    </row>
    <row r="5" spans="1:12" ht="19" thickBot="1" x14ac:dyDescent="0.25">
      <c r="A5" s="173" t="s">
        <v>92</v>
      </c>
      <c r="B5" s="251" t="s">
        <v>112</v>
      </c>
      <c r="C5" s="252"/>
      <c r="D5" s="252"/>
      <c r="E5" s="253"/>
      <c r="G5" t="s">
        <v>115</v>
      </c>
      <c r="H5">
        <v>4</v>
      </c>
    </row>
    <row r="6" spans="1:12" ht="16" thickBot="1" x14ac:dyDescent="0.25"/>
    <row r="7" spans="1:12" ht="19" thickBot="1" x14ac:dyDescent="0.25">
      <c r="A7" s="173" t="s">
        <v>87</v>
      </c>
      <c r="B7" s="174" t="s">
        <v>88</v>
      </c>
      <c r="C7" s="175" t="s">
        <v>89</v>
      </c>
      <c r="D7" s="183" t="s">
        <v>110</v>
      </c>
      <c r="E7" s="176" t="s">
        <v>111</v>
      </c>
    </row>
    <row r="8" spans="1:12" ht="19" thickBot="1" x14ac:dyDescent="0.25">
      <c r="A8" s="177"/>
      <c r="B8" s="178">
        <v>4.3</v>
      </c>
      <c r="C8" s="178">
        <v>6.8</v>
      </c>
      <c r="D8" s="184">
        <v>2.6</v>
      </c>
      <c r="E8" s="182">
        <f>B8*C8*D8</f>
        <v>76.024000000000001</v>
      </c>
    </row>
    <row r="9" spans="1:12" ht="16" thickBot="1" x14ac:dyDescent="0.25"/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E8</f>
        <v>76.024000000000001</v>
      </c>
      <c r="C11" s="181">
        <f>_xlfn.XLOOKUP(B5,G2:G5,H2:H5)</f>
        <v>1.2</v>
      </c>
      <c r="D11" s="188">
        <f>(B11*C11*17)*1.16</f>
        <v>1799.0319359999999</v>
      </c>
      <c r="E11" s="186"/>
    </row>
  </sheetData>
  <mergeCells count="3">
    <mergeCell ref="A1:E1"/>
    <mergeCell ref="B3:E3"/>
    <mergeCell ref="B5:E5"/>
  </mergeCells>
  <dataValidations count="1">
    <dataValidation type="list" allowBlank="1" showInputMessage="1" showErrorMessage="1" sqref="B5:E5" xr:uid="{51DCB7DF-5DC5-41A1-81F2-E24E9AE7FA16}">
      <formula1>$G$2:$G$5</formula1>
    </dataValidation>
  </dataValidation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83EFF-F2B9-45F9-8D4E-302E78D698B0}">
  <dimension ref="A1:L11"/>
  <sheetViews>
    <sheetView workbookViewId="0">
      <selection activeCell="C12" sqref="C12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G2" t="s">
        <v>112</v>
      </c>
      <c r="H2">
        <v>1.2</v>
      </c>
    </row>
    <row r="3" spans="1:12" ht="19" thickBot="1" x14ac:dyDescent="0.25">
      <c r="A3" s="173" t="s">
        <v>98</v>
      </c>
      <c r="B3" s="251" t="s">
        <v>122</v>
      </c>
      <c r="C3" s="252"/>
      <c r="D3" s="252"/>
      <c r="E3" s="253"/>
      <c r="G3" t="s">
        <v>113</v>
      </c>
      <c r="H3">
        <v>2.2000000000000002</v>
      </c>
    </row>
    <row r="4" spans="1:12" ht="16" thickBot="1" x14ac:dyDescent="0.25">
      <c r="G4" t="s">
        <v>114</v>
      </c>
      <c r="H4">
        <v>3</v>
      </c>
    </row>
    <row r="5" spans="1:12" ht="19" thickBot="1" x14ac:dyDescent="0.25">
      <c r="A5" s="173" t="s">
        <v>92</v>
      </c>
      <c r="B5" s="251" t="s">
        <v>112</v>
      </c>
      <c r="C5" s="252"/>
      <c r="D5" s="252"/>
      <c r="E5" s="253"/>
      <c r="G5" t="s">
        <v>115</v>
      </c>
      <c r="H5">
        <v>4</v>
      </c>
    </row>
    <row r="6" spans="1:12" ht="16" thickBot="1" x14ac:dyDescent="0.25"/>
    <row r="7" spans="1:12" ht="19" thickBot="1" x14ac:dyDescent="0.25">
      <c r="A7" s="173" t="s">
        <v>87</v>
      </c>
      <c r="B7" s="174" t="s">
        <v>88</v>
      </c>
      <c r="C7" s="175" t="s">
        <v>89</v>
      </c>
      <c r="D7" s="183" t="s">
        <v>110</v>
      </c>
      <c r="E7" s="176" t="s">
        <v>111</v>
      </c>
    </row>
    <row r="8" spans="1:12" ht="19" thickBot="1" x14ac:dyDescent="0.25">
      <c r="A8" s="177"/>
      <c r="B8" s="178">
        <v>4.3</v>
      </c>
      <c r="C8" s="178">
        <v>6.8</v>
      </c>
      <c r="D8" s="184">
        <v>2.6</v>
      </c>
      <c r="E8" s="182">
        <f>B8*C8*D8</f>
        <v>76.024000000000001</v>
      </c>
    </row>
    <row r="9" spans="1:12" ht="16" thickBot="1" x14ac:dyDescent="0.25"/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E8</f>
        <v>76.024000000000001</v>
      </c>
      <c r="C11" s="181">
        <v>1.2</v>
      </c>
      <c r="D11" s="188">
        <f>(B11*C11*17)*1.16</f>
        <v>1799.0319359999999</v>
      </c>
      <c r="E11" s="186"/>
    </row>
  </sheetData>
  <mergeCells count="3">
    <mergeCell ref="A1:E1"/>
    <mergeCell ref="B3:E3"/>
    <mergeCell ref="B5:E5"/>
  </mergeCells>
  <dataValidations count="1">
    <dataValidation type="list" allowBlank="1" showInputMessage="1" showErrorMessage="1" sqref="B5:E5" xr:uid="{7BCCD7B2-8DB6-4533-84B0-990A65EF1B24}">
      <formula1>$G$2:$G$5</formula1>
    </dataValidation>
  </dataValidation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4BA47-EF0E-4F4D-9755-ACC98CD2910A}">
  <dimension ref="A1:L11"/>
  <sheetViews>
    <sheetView workbookViewId="0">
      <selection activeCell="D17" sqref="D17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G2" t="s">
        <v>112</v>
      </c>
      <c r="H2">
        <v>1.2</v>
      </c>
    </row>
    <row r="3" spans="1:12" ht="19" thickBot="1" x14ac:dyDescent="0.25">
      <c r="A3" s="173" t="s">
        <v>98</v>
      </c>
      <c r="B3" s="251" t="s">
        <v>123</v>
      </c>
      <c r="C3" s="252"/>
      <c r="D3" s="252"/>
      <c r="E3" s="253"/>
      <c r="G3" t="s">
        <v>113</v>
      </c>
      <c r="H3">
        <v>2.2000000000000002</v>
      </c>
    </row>
    <row r="4" spans="1:12" ht="16" thickBot="1" x14ac:dyDescent="0.25">
      <c r="G4" t="s">
        <v>114</v>
      </c>
      <c r="H4">
        <v>3</v>
      </c>
    </row>
    <row r="5" spans="1:12" ht="19" thickBot="1" x14ac:dyDescent="0.25">
      <c r="A5" s="173" t="s">
        <v>92</v>
      </c>
      <c r="B5" s="251" t="s">
        <v>112</v>
      </c>
      <c r="C5" s="252"/>
      <c r="D5" s="252"/>
      <c r="E5" s="253"/>
      <c r="G5" t="s">
        <v>115</v>
      </c>
      <c r="H5">
        <v>4</v>
      </c>
    </row>
    <row r="6" spans="1:12" ht="16" thickBot="1" x14ac:dyDescent="0.25"/>
    <row r="7" spans="1:12" ht="19" thickBot="1" x14ac:dyDescent="0.25">
      <c r="A7" s="173" t="s">
        <v>87</v>
      </c>
      <c r="B7" s="174" t="s">
        <v>88</v>
      </c>
      <c r="C7" s="175" t="s">
        <v>89</v>
      </c>
      <c r="D7" s="183" t="s">
        <v>110</v>
      </c>
      <c r="E7" s="176" t="s">
        <v>111</v>
      </c>
    </row>
    <row r="8" spans="1:12" ht="19" thickBot="1" x14ac:dyDescent="0.25">
      <c r="A8" s="177"/>
      <c r="B8" s="178">
        <v>4.3</v>
      </c>
      <c r="C8" s="178">
        <v>6.8</v>
      </c>
      <c r="D8" s="184">
        <v>2.6</v>
      </c>
      <c r="E8" s="182">
        <f>B8*C8*D8</f>
        <v>76.024000000000001</v>
      </c>
    </row>
    <row r="9" spans="1:12" ht="16" thickBot="1" x14ac:dyDescent="0.25"/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E8</f>
        <v>76.024000000000001</v>
      </c>
      <c r="C11" s="181">
        <f>_xlfn.XLOOKUP(B5,G2:G5,H2:H5)</f>
        <v>1.2</v>
      </c>
      <c r="D11" s="188">
        <f>(B11*C11*17)*1.16</f>
        <v>1799.0319359999999</v>
      </c>
      <c r="E11" s="186"/>
    </row>
  </sheetData>
  <mergeCells count="3">
    <mergeCell ref="A1:E1"/>
    <mergeCell ref="B3:E3"/>
    <mergeCell ref="B5:E5"/>
  </mergeCells>
  <dataValidations count="1">
    <dataValidation type="list" allowBlank="1" showInputMessage="1" showErrorMessage="1" sqref="B5:E5" xr:uid="{234E896D-6193-4AF3-B3A9-433120A464B6}">
      <formula1>$G$2:$G$5</formula1>
    </dataValidation>
  </dataValidation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36FC-F4C1-49E2-89C8-4D157D9C878C}">
  <dimension ref="A1:L11"/>
  <sheetViews>
    <sheetView workbookViewId="0">
      <selection activeCell="E18" sqref="E18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G2" t="s">
        <v>112</v>
      </c>
      <c r="H2">
        <v>1.2</v>
      </c>
    </row>
    <row r="3" spans="1:12" ht="19" thickBot="1" x14ac:dyDescent="0.25">
      <c r="A3" s="173" t="s">
        <v>98</v>
      </c>
      <c r="B3" s="251" t="s">
        <v>124</v>
      </c>
      <c r="C3" s="252"/>
      <c r="D3" s="252"/>
      <c r="E3" s="253"/>
      <c r="G3" t="s">
        <v>113</v>
      </c>
      <c r="H3">
        <v>2.2000000000000002</v>
      </c>
    </row>
    <row r="4" spans="1:12" ht="16" thickBot="1" x14ac:dyDescent="0.25">
      <c r="G4" t="s">
        <v>114</v>
      </c>
      <c r="H4">
        <v>3</v>
      </c>
    </row>
    <row r="5" spans="1:12" ht="19" thickBot="1" x14ac:dyDescent="0.25">
      <c r="A5" s="173" t="s">
        <v>92</v>
      </c>
      <c r="B5" s="251" t="s">
        <v>112</v>
      </c>
      <c r="C5" s="252"/>
      <c r="D5" s="252"/>
      <c r="E5" s="253"/>
      <c r="G5" t="s">
        <v>115</v>
      </c>
      <c r="H5">
        <v>4</v>
      </c>
    </row>
    <row r="6" spans="1:12" ht="16" thickBot="1" x14ac:dyDescent="0.25"/>
    <row r="7" spans="1:12" ht="19" thickBot="1" x14ac:dyDescent="0.25">
      <c r="A7" s="173" t="s">
        <v>87</v>
      </c>
      <c r="B7" s="174" t="s">
        <v>88</v>
      </c>
      <c r="C7" s="175" t="s">
        <v>89</v>
      </c>
      <c r="D7" s="183" t="s">
        <v>110</v>
      </c>
      <c r="E7" s="176" t="s">
        <v>111</v>
      </c>
    </row>
    <row r="8" spans="1:12" ht="19" thickBot="1" x14ac:dyDescent="0.25">
      <c r="A8" s="177"/>
      <c r="B8" s="178">
        <v>4.3</v>
      </c>
      <c r="C8" s="178">
        <v>6.8</v>
      </c>
      <c r="D8" s="184">
        <v>2.6</v>
      </c>
      <c r="E8" s="182">
        <f>B8*C8*D8</f>
        <v>76.024000000000001</v>
      </c>
    </row>
    <row r="9" spans="1:12" ht="16" thickBot="1" x14ac:dyDescent="0.25"/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E8</f>
        <v>76.024000000000001</v>
      </c>
      <c r="C11" s="181">
        <f>_xlfn.XLOOKUP(B5,G2:G5,H2:H5)</f>
        <v>1.2</v>
      </c>
      <c r="D11" s="188">
        <f>(B11*C11*17)*1.16</f>
        <v>1799.0319359999999</v>
      </c>
      <c r="E11" s="186"/>
    </row>
  </sheetData>
  <mergeCells count="3">
    <mergeCell ref="A1:E1"/>
    <mergeCell ref="B3:E3"/>
    <mergeCell ref="B5:E5"/>
  </mergeCells>
  <dataValidations count="1">
    <dataValidation type="list" allowBlank="1" showInputMessage="1" showErrorMessage="1" sqref="B5:E5" xr:uid="{C955E324-BB5B-4E4F-B7A4-C62822F7C7A5}">
      <formula1>$G$2:$G$5</formula1>
    </dataValidation>
  </dataValidation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7CDEC-6788-4BB5-909C-A688CB80D908}">
  <dimension ref="B2:R116"/>
  <sheetViews>
    <sheetView topLeftCell="B28" workbookViewId="0">
      <selection activeCell="F54" sqref="F54"/>
    </sheetView>
  </sheetViews>
  <sheetFormatPr baseColWidth="10" defaultRowHeight="15" x14ac:dyDescent="0.2"/>
  <cols>
    <col min="1" max="1" width="5" customWidth="1"/>
    <col min="2" max="2" width="34.83203125" customWidth="1"/>
    <col min="5" max="5" width="18.5" customWidth="1"/>
    <col min="6" max="6" width="15.83203125" customWidth="1"/>
    <col min="7" max="7" width="16.5" customWidth="1"/>
    <col min="9" max="9" width="15" customWidth="1"/>
    <col min="10" max="10" width="14.5" customWidth="1"/>
    <col min="11" max="11" width="12.5" customWidth="1"/>
    <col min="13" max="13" width="14.5" customWidth="1"/>
    <col min="15" max="15" width="14.33203125" customWidth="1"/>
    <col min="17" max="17" width="15.6640625" customWidth="1"/>
    <col min="18" max="18" width="13.33203125" customWidth="1"/>
  </cols>
  <sheetData>
    <row r="2" spans="2:15" ht="18" x14ac:dyDescent="0.2">
      <c r="B2" s="1" t="s">
        <v>46</v>
      </c>
      <c r="C2" s="1"/>
      <c r="D2" s="1"/>
      <c r="E2" s="1"/>
      <c r="F2" s="1"/>
      <c r="G2" s="1"/>
      <c r="H2" s="1"/>
    </row>
    <row r="3" spans="2:15" ht="18" x14ac:dyDescent="0.2">
      <c r="B3" s="1"/>
      <c r="C3" s="1"/>
      <c r="D3" s="1"/>
      <c r="E3" s="1"/>
      <c r="F3" s="1"/>
      <c r="G3" s="1"/>
      <c r="H3" s="1"/>
    </row>
    <row r="4" spans="2:15" ht="18" x14ac:dyDescent="0.2">
      <c r="B4" s="1"/>
      <c r="C4" s="1"/>
      <c r="D4" s="1"/>
      <c r="E4" s="1"/>
      <c r="F4" s="1"/>
      <c r="G4" s="1"/>
      <c r="H4" s="1"/>
    </row>
    <row r="5" spans="2:15" ht="18" x14ac:dyDescent="0.2">
      <c r="B5" s="1"/>
      <c r="C5" s="2" t="e">
        <f>'Basic Kunde '!#REF!</f>
        <v>#REF!</v>
      </c>
      <c r="D5" s="2" t="str">
        <f>'Basic Kunde '!B6</f>
        <v>m²</v>
      </c>
      <c r="E5" s="2" t="str">
        <f>'Basic Kunde '!C6</f>
        <v>Watt/net</v>
      </c>
      <c r="F5" s="2" t="str">
        <f>'Basic Kunde '!D6</f>
        <v>Faktor 1</v>
      </c>
      <c r="G5" s="2" t="e">
        <f>'Basic Kunde '!#REF!</f>
        <v>#REF!</v>
      </c>
      <c r="H5" s="2" t="str">
        <f>'Basic Kunde '!E6</f>
        <v>Watt/ins</v>
      </c>
      <c r="J5" s="138" t="s">
        <v>18</v>
      </c>
      <c r="K5" s="138" t="s">
        <v>63</v>
      </c>
      <c r="L5" s="138" t="s">
        <v>29</v>
      </c>
      <c r="M5" s="138" t="s">
        <v>40</v>
      </c>
      <c r="N5" s="255" t="s">
        <v>56</v>
      </c>
      <c r="O5" s="256"/>
    </row>
    <row r="6" spans="2:15" ht="18" x14ac:dyDescent="0.2">
      <c r="B6" s="1" t="str">
        <f>'Basic Kunde '!A7</f>
        <v>KG Vorratsraum</v>
      </c>
      <c r="C6" s="2" t="e">
        <f>'Basic Kunde '!#REF!</f>
        <v>#REF!</v>
      </c>
      <c r="D6" s="2">
        <v>20</v>
      </c>
      <c r="E6" s="2">
        <f>'Basic Kunde '!C7</f>
        <v>1107.4751999999999</v>
      </c>
      <c r="F6" s="2">
        <f>'Basic Kunde '!D7</f>
        <v>0.5</v>
      </c>
      <c r="G6" s="2" t="e">
        <f>'Basic Kunde '!#REF!</f>
        <v>#REF!</v>
      </c>
      <c r="H6" s="1">
        <f>'Basic Kunde '!E7</f>
        <v>553.73759999999993</v>
      </c>
      <c r="J6" s="121">
        <v>1</v>
      </c>
      <c r="K6" s="122">
        <v>1</v>
      </c>
      <c r="L6" s="121">
        <v>1470</v>
      </c>
      <c r="M6" s="122">
        <v>5</v>
      </c>
      <c r="N6" s="130">
        <v>500</v>
      </c>
      <c r="O6" s="131"/>
    </row>
    <row r="7" spans="2:15" ht="18" x14ac:dyDescent="0.2">
      <c r="B7" s="1" t="e">
        <f>'Basic Kunde '!#REF!</f>
        <v>#REF!</v>
      </c>
      <c r="C7" s="2" t="e">
        <f>'Basic Kunde '!#REF!</f>
        <v>#REF!</v>
      </c>
      <c r="D7" s="2">
        <v>10</v>
      </c>
      <c r="E7" s="2">
        <f>'Basic Kunde '!C8</f>
        <v>430.68479999999994</v>
      </c>
      <c r="F7" s="2">
        <f>'Basic Kunde '!D8</f>
        <v>1</v>
      </c>
      <c r="G7" s="2" t="e">
        <f>'Basic Kunde '!#REF!</f>
        <v>#REF!</v>
      </c>
      <c r="H7" s="1">
        <f>'Basic Kunde '!E8</f>
        <v>430.68479999999994</v>
      </c>
      <c r="J7" s="123"/>
      <c r="K7" s="124">
        <v>2</v>
      </c>
      <c r="L7" s="132"/>
      <c r="M7" s="137"/>
      <c r="N7" s="133"/>
      <c r="O7" s="134">
        <v>1000</v>
      </c>
    </row>
    <row r="8" spans="2:15" ht="18" x14ac:dyDescent="0.2">
      <c r="B8" s="1" t="str">
        <f>'Basic Kunde '!A8</f>
        <v>KG Raum 1</v>
      </c>
      <c r="C8" s="2" t="e">
        <f>'Basic Kunde '!#REF!</f>
        <v>#REF!</v>
      </c>
      <c r="D8" s="2">
        <v>12</v>
      </c>
      <c r="E8" s="2">
        <f>'Basic Kunde '!C9</f>
        <v>270.71616</v>
      </c>
      <c r="F8" s="2">
        <f>'Basic Kunde '!D9</f>
        <v>1</v>
      </c>
      <c r="G8" s="2" t="e">
        <f>'Basic Kunde '!#REF!</f>
        <v>#REF!</v>
      </c>
      <c r="H8" s="1">
        <f>'Basic Kunde '!E9</f>
        <v>270.71616</v>
      </c>
      <c r="J8" s="121">
        <v>2</v>
      </c>
      <c r="K8" s="122">
        <v>3</v>
      </c>
      <c r="L8" s="121">
        <v>1432.5</v>
      </c>
      <c r="M8" s="122">
        <v>5</v>
      </c>
      <c r="N8" s="130">
        <v>1000</v>
      </c>
      <c r="O8" s="131"/>
    </row>
    <row r="9" spans="2:15" ht="18" x14ac:dyDescent="0.2">
      <c r="B9" s="1" t="str">
        <f>'Basic Kunde '!A9</f>
        <v>KG Raum 2</v>
      </c>
      <c r="C9" s="2" t="e">
        <f>'Basic Kunde '!#REF!</f>
        <v>#REF!</v>
      </c>
      <c r="D9" s="2">
        <v>15</v>
      </c>
      <c r="E9" s="2">
        <f>'Basic Kunde '!C10</f>
        <v>1799.0319359999999</v>
      </c>
      <c r="F9" s="2">
        <f>'Basic Kunde '!D10</f>
        <v>1</v>
      </c>
      <c r="G9" s="2" t="e">
        <f>'Basic Kunde '!#REF!</f>
        <v>#REF!</v>
      </c>
      <c r="H9" s="1">
        <f>'Basic Kunde '!E10</f>
        <v>1799.0319359999999</v>
      </c>
      <c r="J9" s="123"/>
      <c r="K9" s="124">
        <v>4</v>
      </c>
      <c r="L9" s="123"/>
      <c r="M9" s="124"/>
      <c r="N9" s="135"/>
      <c r="O9" s="136">
        <v>500</v>
      </c>
    </row>
    <row r="10" spans="2:15" ht="18" x14ac:dyDescent="0.2">
      <c r="B10" s="1" t="str">
        <f>'Basic Kunde '!A11</f>
        <v>EG Wohnzimmer</v>
      </c>
      <c r="C10" s="2">
        <v>0</v>
      </c>
      <c r="D10" s="2">
        <f>'Basic Kunde '!B11</f>
        <v>29.24</v>
      </c>
      <c r="E10" s="2">
        <f>'Basic Kunde '!C11</f>
        <v>3216.3999999999996</v>
      </c>
      <c r="F10" s="2">
        <f>'Basic Kunde '!D11</f>
        <v>1</v>
      </c>
      <c r="G10" s="2" t="e">
        <f>'Basic Kunde '!#REF!</f>
        <v>#REF!</v>
      </c>
      <c r="H10" s="1">
        <f>'Basic Kunde '!E11</f>
        <v>3216.3999999999996</v>
      </c>
      <c r="J10" s="125">
        <v>3</v>
      </c>
      <c r="K10" s="126">
        <v>5</v>
      </c>
      <c r="L10" s="132">
        <v>1860</v>
      </c>
      <c r="M10" s="137">
        <v>5</v>
      </c>
      <c r="N10" s="133">
        <v>1000</v>
      </c>
      <c r="O10" s="134">
        <v>1000</v>
      </c>
    </row>
    <row r="11" spans="2:15" ht="18" x14ac:dyDescent="0.2">
      <c r="B11" s="1" t="str">
        <f>'Basic Kunde '!A12</f>
        <v>EG Esszimmer</v>
      </c>
      <c r="C11" s="2" t="e">
        <f>'Basic Kunde '!#REF!</f>
        <v>#REF!</v>
      </c>
      <c r="D11" s="2">
        <v>12</v>
      </c>
      <c r="E11" s="2">
        <f>'Basic Kunde '!C12</f>
        <v>475</v>
      </c>
      <c r="F11" s="2">
        <f>'Basic Kunde '!D12</f>
        <v>1</v>
      </c>
      <c r="G11" s="2" t="e">
        <f>'Basic Kunde '!#REF!</f>
        <v>#REF!</v>
      </c>
      <c r="H11" s="1">
        <f>'Basic Kunde '!E12</f>
        <v>475</v>
      </c>
      <c r="J11" s="121">
        <v>4</v>
      </c>
      <c r="K11" s="122">
        <v>6</v>
      </c>
      <c r="L11" s="121">
        <v>1255</v>
      </c>
      <c r="M11" s="122">
        <v>5</v>
      </c>
      <c r="N11" s="130">
        <v>500</v>
      </c>
      <c r="O11" s="131"/>
    </row>
    <row r="12" spans="2:15" ht="18" x14ac:dyDescent="0.2">
      <c r="B12" s="1" t="str">
        <f>'Basic Kunde '!A13</f>
        <v>EG Küche</v>
      </c>
      <c r="C12" s="2">
        <v>0</v>
      </c>
      <c r="D12" s="2">
        <f>'Basic Kunde '!B13</f>
        <v>6.25</v>
      </c>
      <c r="E12" s="2">
        <f>'Basic Kunde '!C13</f>
        <v>562.5</v>
      </c>
      <c r="F12" s="2">
        <f>'Basic Kunde '!D13</f>
        <v>1</v>
      </c>
      <c r="G12" s="2" t="e">
        <f>'Basic Kunde '!#REF!</f>
        <v>#REF!</v>
      </c>
      <c r="H12" s="1">
        <f>'Basic Kunde '!E13</f>
        <v>562.5</v>
      </c>
      <c r="J12" s="123"/>
      <c r="K12" s="124">
        <v>7</v>
      </c>
      <c r="L12" s="123"/>
      <c r="M12" s="124"/>
      <c r="N12" s="135"/>
      <c r="O12" s="136">
        <v>1000</v>
      </c>
    </row>
    <row r="13" spans="2:15" ht="18" x14ac:dyDescent="0.2">
      <c r="B13" s="1" t="s">
        <v>51</v>
      </c>
      <c r="C13" s="2"/>
      <c r="D13" s="2">
        <v>15</v>
      </c>
      <c r="E13" s="2">
        <v>600</v>
      </c>
      <c r="F13" s="2">
        <v>0.5</v>
      </c>
      <c r="G13" s="2">
        <v>1</v>
      </c>
      <c r="H13" s="1">
        <v>300</v>
      </c>
      <c r="J13" s="127">
        <v>5</v>
      </c>
      <c r="K13" s="128">
        <v>8</v>
      </c>
      <c r="L13" s="132">
        <v>1950</v>
      </c>
      <c r="M13" s="137">
        <v>5</v>
      </c>
      <c r="N13" s="133">
        <v>1500</v>
      </c>
      <c r="O13" s="134"/>
    </row>
    <row r="14" spans="2:15" ht="18" x14ac:dyDescent="0.2">
      <c r="B14" s="1" t="str">
        <f>'Basic Kunde '!A14</f>
        <v>EG Bad</v>
      </c>
      <c r="C14" s="2">
        <v>0</v>
      </c>
      <c r="D14" s="2">
        <v>10</v>
      </c>
      <c r="E14" s="2">
        <f>'Basic Kunde '!C14</f>
        <v>487.5</v>
      </c>
      <c r="F14" s="2">
        <f>'Basic Kunde '!D14</f>
        <v>1</v>
      </c>
      <c r="G14" s="2" t="e">
        <f>'Basic Kunde '!#REF!</f>
        <v>#REF!</v>
      </c>
      <c r="H14" s="1">
        <f>'Basic Kunde '!E14</f>
        <v>487.5</v>
      </c>
      <c r="J14" s="123"/>
      <c r="K14" s="124">
        <v>9</v>
      </c>
      <c r="L14" s="132"/>
      <c r="M14" s="137"/>
      <c r="N14" s="133"/>
      <c r="O14" s="134">
        <v>500</v>
      </c>
    </row>
    <row r="15" spans="2:15" ht="18" x14ac:dyDescent="0.2">
      <c r="B15" s="1" t="str">
        <f>'Basic Kunde '!A17</f>
        <v>OG Schlafzimmer Eltern</v>
      </c>
      <c r="C15" s="2">
        <v>0</v>
      </c>
      <c r="D15" s="2">
        <f>'Basic Kunde '!B16</f>
        <v>14.75</v>
      </c>
      <c r="E15" s="2">
        <f>'Basic Kunde '!C16</f>
        <v>1180</v>
      </c>
      <c r="F15" s="2">
        <f>'Basic Kunde '!D16</f>
        <v>1</v>
      </c>
      <c r="G15" s="2" t="e">
        <f>'Basic Kunde '!#REF!</f>
        <v>#REF!</v>
      </c>
      <c r="H15" s="1">
        <f>'Basic Kunde '!E16</f>
        <v>1180</v>
      </c>
      <c r="J15" s="127">
        <v>6</v>
      </c>
      <c r="K15" s="122">
        <v>10</v>
      </c>
      <c r="L15" s="121">
        <v>1500</v>
      </c>
      <c r="M15" s="122">
        <v>5</v>
      </c>
      <c r="N15" s="130">
        <v>1000</v>
      </c>
      <c r="O15" s="131"/>
    </row>
    <row r="16" spans="2:15" ht="18" x14ac:dyDescent="0.2">
      <c r="B16" s="1" t="str">
        <f>'Basic Kunde '!A18</f>
        <v>OG Schlafzimmer Kind 1</v>
      </c>
      <c r="C16" s="2" t="e">
        <f>'Basic Kunde '!#REF!</f>
        <v>#REF!</v>
      </c>
      <c r="D16" s="2">
        <v>12</v>
      </c>
      <c r="E16" s="2">
        <f>'Basic Kunde '!C17</f>
        <v>1180</v>
      </c>
      <c r="F16" s="2">
        <f>'Basic Kunde '!D17</f>
        <v>1</v>
      </c>
      <c r="G16" s="2" t="e">
        <f>'Basic Kunde '!#REF!</f>
        <v>#REF!</v>
      </c>
      <c r="H16" s="1">
        <f>'Basic Kunde '!E17</f>
        <v>1180</v>
      </c>
      <c r="J16" s="123"/>
      <c r="K16" s="124">
        <v>11</v>
      </c>
      <c r="L16" s="123"/>
      <c r="M16" s="124"/>
      <c r="N16" s="135"/>
      <c r="O16" s="136">
        <v>500</v>
      </c>
    </row>
    <row r="17" spans="2:18" ht="18" x14ac:dyDescent="0.2">
      <c r="B17" s="1" t="str">
        <f>'Basic Kunde '!A19</f>
        <v>OG Schlafzimmer Kind 2</v>
      </c>
      <c r="C17" s="2"/>
      <c r="D17" s="2">
        <v>10</v>
      </c>
      <c r="E17" s="2">
        <f>'Basic Kunde '!C18</f>
        <v>1622.5</v>
      </c>
      <c r="F17" s="2">
        <f>'Basic Kunde '!D18</f>
        <v>1</v>
      </c>
      <c r="G17" s="2" t="e">
        <f>'Basic Kunde '!#REF!</f>
        <v>#REF!</v>
      </c>
      <c r="H17" s="1">
        <f>'Basic Kunde '!E18</f>
        <v>1622.5</v>
      </c>
      <c r="J17" s="125">
        <v>7</v>
      </c>
      <c r="K17" s="126">
        <v>12</v>
      </c>
      <c r="L17" s="132">
        <v>1300</v>
      </c>
      <c r="M17" s="137">
        <v>3</v>
      </c>
      <c r="N17" s="133">
        <v>1500</v>
      </c>
      <c r="O17" s="134"/>
    </row>
    <row r="18" spans="2:18" ht="18" x14ac:dyDescent="0.2">
      <c r="B18" s="1" t="str">
        <f>'Basic Kunde '!A20</f>
        <v>OG Bad/WC</v>
      </c>
      <c r="C18" s="2" t="e">
        <f>'Basic Kunde '!#REF!</f>
        <v>#REF!</v>
      </c>
      <c r="D18" s="2">
        <v>8</v>
      </c>
      <c r="E18" s="2">
        <f>'Basic Kunde '!C19</f>
        <v>1622.5</v>
      </c>
      <c r="F18" s="2">
        <f>'Basic Kunde '!D19</f>
        <v>1</v>
      </c>
      <c r="G18" s="2" t="e">
        <f>'Basic Kunde '!#REF!</f>
        <v>#REF!</v>
      </c>
      <c r="H18" s="1">
        <f>'Basic Kunde '!E19</f>
        <v>1622.5</v>
      </c>
      <c r="J18" s="127">
        <v>8</v>
      </c>
      <c r="K18" s="128">
        <v>13</v>
      </c>
      <c r="L18" s="121">
        <v>1560</v>
      </c>
      <c r="M18" s="122">
        <v>5</v>
      </c>
      <c r="N18" s="130">
        <v>1000</v>
      </c>
      <c r="O18" s="131"/>
    </row>
    <row r="19" spans="2:18" ht="18" x14ac:dyDescent="0.2">
      <c r="B19" s="1" t="str">
        <f>'Basic Kunde '!A21</f>
        <v>OG Schlafzimmer Gäste</v>
      </c>
      <c r="C19" s="2" t="e">
        <f>'Basic Kunde '!#REF!</f>
        <v>#REF!</v>
      </c>
      <c r="D19" s="2">
        <f>'Basic Kunde '!B20</f>
        <v>3.75</v>
      </c>
      <c r="E19" s="2">
        <f>'Basic Kunde '!C20</f>
        <v>487.5</v>
      </c>
      <c r="F19" s="2">
        <f>'Basic Kunde '!D20</f>
        <v>1</v>
      </c>
      <c r="G19" s="2" t="e">
        <f>'Basic Kunde '!#REF!</f>
        <v>#REF!</v>
      </c>
      <c r="H19" s="1">
        <f>'Basic Kunde '!E20</f>
        <v>487.5</v>
      </c>
      <c r="J19" s="123"/>
      <c r="K19" s="129">
        <v>14</v>
      </c>
      <c r="L19" s="123"/>
      <c r="M19" s="124"/>
      <c r="N19" s="135"/>
      <c r="O19" s="136">
        <v>1000</v>
      </c>
    </row>
    <row r="20" spans="2:18" ht="18" x14ac:dyDescent="0.2">
      <c r="B20" s="1" t="e">
        <f>'Basic Kunde '!#REF!</f>
        <v>#REF!</v>
      </c>
      <c r="C20" s="2" t="e">
        <f>'Basic Kunde '!#REF!</f>
        <v>#REF!</v>
      </c>
      <c r="D20" s="2">
        <f>'Basic Kunde '!B21</f>
        <v>14.75</v>
      </c>
      <c r="E20" s="2">
        <f>'Basic Kunde '!C21</f>
        <v>1180</v>
      </c>
      <c r="F20" s="2">
        <f>'Basic Kunde '!D21</f>
        <v>1</v>
      </c>
      <c r="G20" s="2" t="e">
        <f>'Basic Kunde '!#REF!</f>
        <v>#REF!</v>
      </c>
      <c r="H20" s="1">
        <f>'Basic Kunde '!E21</f>
        <v>1180</v>
      </c>
    </row>
    <row r="21" spans="2:18" ht="18" x14ac:dyDescent="0.2">
      <c r="B21" s="1" t="str">
        <f>'Basic Kunde '!A22</f>
        <v>DG Raum 1</v>
      </c>
      <c r="C21" s="2" t="e">
        <f>'Basic Kunde '!#REF!</f>
        <v>#REF!</v>
      </c>
      <c r="D21" s="2">
        <f>'Basic Kunde '!B22</f>
        <v>29.24</v>
      </c>
      <c r="E21" s="2">
        <f>'Basic Kunde '!C22</f>
        <v>1799.0319359999999</v>
      </c>
      <c r="F21" s="2">
        <f>'Basic Kunde '!D22</f>
        <v>1</v>
      </c>
      <c r="G21" s="2" t="e">
        <f>'Basic Kunde '!#REF!</f>
        <v>#REF!</v>
      </c>
      <c r="H21" s="1">
        <f>'Basic Kunde '!E22</f>
        <v>1799.0319359999999</v>
      </c>
    </row>
    <row r="22" spans="2:18" ht="18" x14ac:dyDescent="0.2">
      <c r="B22" s="1" t="str">
        <f>'Basic Kunde '!A23</f>
        <v>DG Raum 2</v>
      </c>
      <c r="C22" s="2" t="e">
        <f>'Basic Kunde '!#REF!</f>
        <v>#REF!</v>
      </c>
      <c r="D22" s="2">
        <f>'Basic Kunde '!B23</f>
        <v>29.24</v>
      </c>
      <c r="E22" s="2">
        <f>'Basic Kunde '!C23</f>
        <v>1799.0319359999999</v>
      </c>
      <c r="F22" s="2">
        <f>'Basic Kunde '!D23</f>
        <v>1</v>
      </c>
      <c r="G22" s="2" t="e">
        <f>'Basic Kunde '!#REF!</f>
        <v>#REF!</v>
      </c>
      <c r="H22" s="1">
        <f>'Basic Kunde '!E23</f>
        <v>1799.0319359999999</v>
      </c>
    </row>
    <row r="23" spans="2:18" ht="18" x14ac:dyDescent="0.2">
      <c r="B23" s="1" t="e">
        <f>'Basic Kunde '!#REF!</f>
        <v>#REF!</v>
      </c>
      <c r="C23" s="2" t="e">
        <f>'Basic Kunde '!#REF!</f>
        <v>#REF!</v>
      </c>
      <c r="D23" s="2" t="e">
        <f>'Basic Kunde '!#REF!</f>
        <v>#REF!</v>
      </c>
      <c r="E23" s="2" t="e">
        <f>'Basic Kunde '!#REF!</f>
        <v>#REF!</v>
      </c>
      <c r="F23" s="2" t="e">
        <f>'Basic Kunde '!#REF!</f>
        <v>#REF!</v>
      </c>
      <c r="G23" s="2" t="e">
        <f>'Basic Kunde '!#REF!</f>
        <v>#REF!</v>
      </c>
      <c r="H23" s="1" t="e">
        <f>'Basic Kunde '!#REF!</f>
        <v>#REF!</v>
      </c>
    </row>
    <row r="25" spans="2:18" ht="18" x14ac:dyDescent="0.2">
      <c r="B25" s="1" t="str">
        <f>'Basic Kunde '!A27</f>
        <v>Gesamtwerte</v>
      </c>
      <c r="C25" s="2" t="e">
        <f>'Basic Kunde '!#REF!</f>
        <v>#REF!</v>
      </c>
      <c r="D25" s="2" t="e">
        <f>SUM(D6:D24)</f>
        <v>#REF!</v>
      </c>
      <c r="E25" s="2">
        <f>'Basic Kunde '!C27</f>
        <v>23447.935839999998</v>
      </c>
      <c r="F25" s="2">
        <f>'Basic Kunde '!D27</f>
        <v>0</v>
      </c>
      <c r="G25" s="2" t="e">
        <f>'Basic Kunde '!#REF!</f>
        <v>#REF!</v>
      </c>
      <c r="H25" s="1" t="e">
        <f>SUM(H6:H24)</f>
        <v>#REF!</v>
      </c>
      <c r="N25" s="139"/>
      <c r="O25" s="139"/>
      <c r="P25" s="139"/>
      <c r="Q25" s="139"/>
    </row>
    <row r="27" spans="2:18" x14ac:dyDescent="0.2">
      <c r="B27" s="140" t="s">
        <v>85</v>
      </c>
      <c r="C27" s="140"/>
      <c r="D27" s="140"/>
      <c r="E27" s="141" t="s">
        <v>40</v>
      </c>
      <c r="F27" s="141" t="s">
        <v>74</v>
      </c>
      <c r="G27" s="141" t="s">
        <v>41</v>
      </c>
      <c r="H27" s="150"/>
      <c r="I27" s="257" t="s">
        <v>72</v>
      </c>
      <c r="J27" s="258"/>
      <c r="K27" s="259"/>
      <c r="L27" s="149"/>
      <c r="M27" s="141"/>
      <c r="N27" s="254" t="s">
        <v>78</v>
      </c>
      <c r="O27" s="254"/>
      <c r="P27" s="254"/>
      <c r="Q27" s="254"/>
      <c r="R27" s="254"/>
    </row>
    <row r="28" spans="2:18" x14ac:dyDescent="0.2">
      <c r="B28" s="142"/>
      <c r="C28" s="142"/>
      <c r="D28" s="142"/>
      <c r="E28" s="143" t="s">
        <v>19</v>
      </c>
      <c r="F28" s="143" t="s">
        <v>73</v>
      </c>
      <c r="G28" s="143" t="s">
        <v>19</v>
      </c>
      <c r="H28" s="143" t="s">
        <v>73</v>
      </c>
      <c r="I28" s="129" t="s">
        <v>19</v>
      </c>
      <c r="J28" s="129" t="s">
        <v>75</v>
      </c>
      <c r="K28" s="144" t="s">
        <v>76</v>
      </c>
      <c r="L28" s="145"/>
      <c r="M28" s="143" t="s">
        <v>22</v>
      </c>
      <c r="N28" s="143" t="s">
        <v>19</v>
      </c>
      <c r="O28" s="143" t="s">
        <v>20</v>
      </c>
      <c r="P28" s="143" t="s">
        <v>21</v>
      </c>
      <c r="Q28" s="143" t="s">
        <v>22</v>
      </c>
      <c r="R28" s="143" t="s">
        <v>79</v>
      </c>
    </row>
    <row r="29" spans="2:18" x14ac:dyDescent="0.2">
      <c r="B29" s="142" t="s">
        <v>64</v>
      </c>
      <c r="C29" s="142"/>
      <c r="D29" s="142" t="s">
        <v>7</v>
      </c>
      <c r="E29" s="143"/>
      <c r="F29" s="143"/>
      <c r="G29" s="143"/>
      <c r="H29" s="146"/>
      <c r="I29" s="146"/>
      <c r="J29" s="143"/>
      <c r="K29" s="147"/>
      <c r="L29" s="148"/>
      <c r="M29" s="146">
        <f t="shared" ref="M29:M35" si="0">J29*L30</f>
        <v>0</v>
      </c>
      <c r="N29" s="143"/>
      <c r="O29" s="143" t="s">
        <v>23</v>
      </c>
      <c r="P29" s="146"/>
      <c r="Q29" s="146">
        <f t="shared" ref="Q29:Q35" si="1">N29*P29</f>
        <v>0</v>
      </c>
      <c r="R29" s="143"/>
    </row>
    <row r="30" spans="2:18" x14ac:dyDescent="0.2">
      <c r="B30" s="142" t="s">
        <v>65</v>
      </c>
      <c r="C30" s="142"/>
      <c r="D30" s="142" t="s">
        <v>7</v>
      </c>
      <c r="E30" s="143"/>
      <c r="F30" s="143"/>
      <c r="G30" s="143"/>
      <c r="H30" s="146"/>
      <c r="I30" s="146"/>
      <c r="J30" s="143"/>
      <c r="K30" s="143"/>
      <c r="L30" s="146"/>
      <c r="M30" s="146">
        <f t="shared" si="0"/>
        <v>0</v>
      </c>
      <c r="N30" s="143"/>
      <c r="O30" s="143" t="s">
        <v>80</v>
      </c>
      <c r="P30" s="146"/>
      <c r="Q30" s="146">
        <f t="shared" si="1"/>
        <v>0</v>
      </c>
      <c r="R30" s="143"/>
    </row>
    <row r="31" spans="2:18" x14ac:dyDescent="0.2">
      <c r="B31" s="142" t="s">
        <v>66</v>
      </c>
      <c r="C31" s="142"/>
      <c r="D31" s="142" t="s">
        <v>7</v>
      </c>
      <c r="E31" s="143"/>
      <c r="F31" s="143"/>
      <c r="G31" s="143"/>
      <c r="H31" s="146"/>
      <c r="I31" s="146"/>
      <c r="J31" s="143"/>
      <c r="K31" s="143"/>
      <c r="L31" s="146"/>
      <c r="M31" s="146">
        <f t="shared" si="0"/>
        <v>0</v>
      </c>
      <c r="N31" s="143"/>
      <c r="O31" s="143" t="s">
        <v>81</v>
      </c>
      <c r="P31" s="146"/>
      <c r="Q31" s="146">
        <f t="shared" si="1"/>
        <v>0</v>
      </c>
      <c r="R31" s="143"/>
    </row>
    <row r="32" spans="2:18" x14ac:dyDescent="0.2">
      <c r="B32" s="142" t="s">
        <v>67</v>
      </c>
      <c r="C32" s="142"/>
      <c r="D32" s="142" t="s">
        <v>7</v>
      </c>
      <c r="E32" s="143"/>
      <c r="F32" s="143"/>
      <c r="G32" s="143"/>
      <c r="H32" s="146"/>
      <c r="I32" s="146"/>
      <c r="J32" s="143"/>
      <c r="K32" s="143"/>
      <c r="L32" s="146"/>
      <c r="M32" s="146">
        <f t="shared" si="0"/>
        <v>0</v>
      </c>
      <c r="N32" s="143"/>
      <c r="O32" s="143" t="s">
        <v>82</v>
      </c>
      <c r="P32" s="146"/>
      <c r="Q32" s="146">
        <f t="shared" si="1"/>
        <v>0</v>
      </c>
      <c r="R32" s="143"/>
    </row>
    <row r="33" spans="2:18" x14ac:dyDescent="0.2">
      <c r="B33" s="142" t="s">
        <v>68</v>
      </c>
      <c r="C33" s="142"/>
      <c r="D33" s="142" t="s">
        <v>7</v>
      </c>
      <c r="E33" s="143"/>
      <c r="F33" s="143"/>
      <c r="G33" s="143"/>
      <c r="H33" s="146"/>
      <c r="I33" s="146"/>
      <c r="J33" s="143"/>
      <c r="K33" s="143"/>
      <c r="L33" s="146"/>
      <c r="M33" s="146">
        <f>J33*L35</f>
        <v>0</v>
      </c>
      <c r="N33" s="143"/>
      <c r="O33" s="143" t="s">
        <v>83</v>
      </c>
      <c r="P33" s="146"/>
      <c r="Q33" s="146">
        <f t="shared" si="1"/>
        <v>0</v>
      </c>
      <c r="R33" s="143"/>
    </row>
    <row r="34" spans="2:18" x14ac:dyDescent="0.2">
      <c r="B34" s="142" t="s">
        <v>69</v>
      </c>
      <c r="C34" s="142"/>
      <c r="D34" s="142" t="s">
        <v>7</v>
      </c>
      <c r="E34" s="143"/>
      <c r="F34" s="143"/>
      <c r="G34" s="143"/>
      <c r="H34" s="146"/>
      <c r="I34" s="146"/>
      <c r="J34" s="143"/>
      <c r="K34" s="143"/>
      <c r="L34" s="146"/>
      <c r="M34" s="146">
        <v>0</v>
      </c>
      <c r="N34" s="143"/>
      <c r="O34" s="143" t="s">
        <v>25</v>
      </c>
      <c r="P34" s="146"/>
      <c r="Q34" s="146">
        <v>0</v>
      </c>
      <c r="R34" s="143"/>
    </row>
    <row r="35" spans="2:18" x14ac:dyDescent="0.2">
      <c r="B35" s="142" t="s">
        <v>70</v>
      </c>
      <c r="C35" s="142"/>
      <c r="D35" s="142" t="s">
        <v>7</v>
      </c>
      <c r="E35" s="143"/>
      <c r="F35" s="143"/>
      <c r="G35" s="143"/>
      <c r="H35" s="146"/>
      <c r="I35" s="146"/>
      <c r="J35" s="143"/>
      <c r="K35" s="143"/>
      <c r="L35" s="146"/>
      <c r="M35" s="146">
        <f t="shared" si="0"/>
        <v>0</v>
      </c>
      <c r="N35" s="143"/>
      <c r="O35" s="143"/>
      <c r="P35" s="146"/>
      <c r="Q35" s="146">
        <f t="shared" si="1"/>
        <v>0</v>
      </c>
      <c r="R35" s="143"/>
    </row>
    <row r="36" spans="2:18" x14ac:dyDescent="0.2">
      <c r="B36" s="142" t="s">
        <v>71</v>
      </c>
      <c r="C36" s="142"/>
      <c r="D36" s="142" t="s">
        <v>7</v>
      </c>
      <c r="E36" s="143"/>
      <c r="F36" s="143"/>
      <c r="G36" s="143"/>
      <c r="H36" s="143"/>
      <c r="I36" s="146"/>
      <c r="J36" s="143"/>
      <c r="K36" s="143"/>
      <c r="L36" s="146"/>
      <c r="M36" s="146">
        <f>SUM(M29:M35)</f>
        <v>0</v>
      </c>
      <c r="N36" s="143"/>
      <c r="O36" s="143"/>
      <c r="P36" s="143"/>
      <c r="Q36" s="146">
        <f>SUM(Q29:Q35)</f>
        <v>0</v>
      </c>
      <c r="R36" s="143"/>
    </row>
    <row r="37" spans="2:18" x14ac:dyDescent="0.2">
      <c r="B37" s="139"/>
      <c r="C37" s="139"/>
      <c r="D37" s="139"/>
      <c r="E37" s="139"/>
      <c r="F37" s="139"/>
      <c r="G37" s="139"/>
      <c r="H37" s="139"/>
      <c r="I37" s="139"/>
      <c r="J37" s="139"/>
      <c r="K37" s="143"/>
      <c r="L37" s="143"/>
      <c r="M37" s="139"/>
      <c r="N37" s="139"/>
      <c r="O37" s="139"/>
      <c r="P37" s="139"/>
      <c r="Q37" s="139"/>
      <c r="R37" s="139"/>
    </row>
    <row r="38" spans="2:18" ht="19" thickBot="1" x14ac:dyDescent="0.25">
      <c r="B38" s="5" t="s">
        <v>24</v>
      </c>
    </row>
    <row r="39" spans="2:18" x14ac:dyDescent="0.2">
      <c r="B39" s="152" t="s">
        <v>77</v>
      </c>
      <c r="C39" s="153"/>
      <c r="D39" s="153"/>
      <c r="E39" s="154">
        <f>I36</f>
        <v>0</v>
      </c>
    </row>
    <row r="40" spans="2:18" ht="16" x14ac:dyDescent="0.2">
      <c r="B40" s="64" t="s">
        <v>84</v>
      </c>
      <c r="C40" s="49"/>
      <c r="D40" s="49"/>
      <c r="E40" s="155">
        <f>M36</f>
        <v>0</v>
      </c>
      <c r="L40" s="160"/>
      <c r="M40" s="49"/>
      <c r="N40" s="49"/>
      <c r="O40" s="49"/>
      <c r="P40" s="25"/>
    </row>
    <row r="41" spans="2:18" x14ac:dyDescent="0.2">
      <c r="B41" s="64" t="s">
        <v>25</v>
      </c>
      <c r="C41" s="47"/>
      <c r="D41" s="49"/>
      <c r="E41" s="155">
        <f>Q36</f>
        <v>0</v>
      </c>
      <c r="K41" s="24"/>
      <c r="L41" s="161"/>
      <c r="M41" s="49"/>
      <c r="N41" s="49"/>
      <c r="O41" s="49"/>
      <c r="P41" s="25"/>
    </row>
    <row r="42" spans="2:18" ht="16" thickBot="1" x14ac:dyDescent="0.25">
      <c r="B42" s="156"/>
      <c r="C42" s="26"/>
      <c r="D42" s="26" t="s">
        <v>29</v>
      </c>
      <c r="E42" s="157">
        <f>SUM(E39:E41)</f>
        <v>0</v>
      </c>
      <c r="K42" s="24"/>
      <c r="L42" s="166"/>
      <c r="M42" s="166"/>
      <c r="N42" s="166"/>
      <c r="O42" s="167"/>
      <c r="P42" s="168"/>
    </row>
    <row r="43" spans="2:18" ht="16" thickBot="1" x14ac:dyDescent="0.25">
      <c r="B43" s="34"/>
      <c r="C43" s="34"/>
      <c r="D43" s="34"/>
      <c r="E43" s="34"/>
      <c r="K43" s="24"/>
      <c r="L43" s="161"/>
      <c r="M43" s="49"/>
      <c r="N43" s="49"/>
      <c r="O43" s="48"/>
      <c r="P43" s="27"/>
    </row>
    <row r="44" spans="2:18" x14ac:dyDescent="0.2">
      <c r="B44" s="151" t="s">
        <v>26</v>
      </c>
      <c r="C44" s="153" t="s">
        <v>10</v>
      </c>
      <c r="D44" s="153" t="s">
        <v>27</v>
      </c>
      <c r="E44" s="154"/>
      <c r="L44" s="161"/>
      <c r="M44" s="49"/>
      <c r="N44" s="162"/>
      <c r="O44" s="163"/>
      <c r="P44" s="28"/>
    </row>
    <row r="45" spans="2:18" x14ac:dyDescent="0.2">
      <c r="B45" s="64"/>
      <c r="C45" s="49">
        <v>80</v>
      </c>
      <c r="D45" s="25">
        <v>65</v>
      </c>
      <c r="E45" s="67">
        <f>C45*D45</f>
        <v>5200</v>
      </c>
      <c r="L45" s="161"/>
      <c r="M45" s="49"/>
      <c r="N45" s="164"/>
      <c r="O45" s="165"/>
      <c r="P45" s="28"/>
    </row>
    <row r="46" spans="2:18" x14ac:dyDescent="0.2">
      <c r="B46" s="158" t="s">
        <v>28</v>
      </c>
      <c r="C46" s="49">
        <v>10</v>
      </c>
      <c r="D46" s="25">
        <v>40</v>
      </c>
      <c r="E46" s="67">
        <f>C46*D46</f>
        <v>400</v>
      </c>
      <c r="L46" s="161"/>
      <c r="M46" s="49"/>
      <c r="N46" s="164"/>
      <c r="O46" s="165"/>
      <c r="P46" s="28"/>
    </row>
    <row r="47" spans="2:18" x14ac:dyDescent="0.2">
      <c r="B47" s="158" t="s">
        <v>30</v>
      </c>
      <c r="C47" s="47"/>
      <c r="D47" s="47"/>
      <c r="E47" s="155">
        <v>2000</v>
      </c>
      <c r="L47" s="161"/>
      <c r="M47" s="49"/>
      <c r="N47" s="162"/>
      <c r="O47" s="163"/>
      <c r="P47" s="28"/>
    </row>
    <row r="48" spans="2:18" ht="16" thickBot="1" x14ac:dyDescent="0.25">
      <c r="B48" s="44"/>
      <c r="C48" s="159"/>
      <c r="D48" s="26" t="s">
        <v>29</v>
      </c>
      <c r="E48" s="157">
        <f>SUM(E45:E47)</f>
        <v>7600</v>
      </c>
      <c r="L48" s="161"/>
      <c r="M48" s="49"/>
      <c r="N48" s="164"/>
      <c r="O48" s="165"/>
      <c r="P48" s="28"/>
    </row>
    <row r="49" spans="2:16" ht="16" thickBot="1" x14ac:dyDescent="0.25">
      <c r="L49" s="161"/>
      <c r="M49" s="49"/>
      <c r="N49" s="164"/>
      <c r="O49" s="165"/>
      <c r="P49" s="28"/>
    </row>
    <row r="50" spans="2:16" ht="16" thickBot="1" x14ac:dyDescent="0.25">
      <c r="B50" s="17" t="s">
        <v>31</v>
      </c>
      <c r="C50" s="12"/>
      <c r="D50" s="12"/>
      <c r="E50" s="14">
        <f>E42+E48</f>
        <v>7600</v>
      </c>
      <c r="L50" s="161"/>
      <c r="M50" s="49"/>
      <c r="N50" s="162"/>
      <c r="O50" s="163"/>
      <c r="P50" s="28"/>
    </row>
    <row r="51" spans="2:16" ht="16" thickBot="1" x14ac:dyDescent="0.25">
      <c r="L51" s="161"/>
      <c r="M51" s="49"/>
      <c r="N51" s="164"/>
      <c r="O51" s="165"/>
      <c r="P51" s="28"/>
    </row>
    <row r="52" spans="2:16" ht="16" thickBot="1" x14ac:dyDescent="0.25">
      <c r="B52" s="13" t="s">
        <v>32</v>
      </c>
      <c r="C52" s="15"/>
      <c r="D52" s="15"/>
      <c r="E52" s="16">
        <v>2500</v>
      </c>
      <c r="L52" s="161"/>
      <c r="M52" s="49"/>
      <c r="N52" s="164"/>
      <c r="O52" s="165"/>
      <c r="P52" s="28"/>
    </row>
    <row r="53" spans="2:16" ht="16" thickBot="1" x14ac:dyDescent="0.25">
      <c r="L53" s="161"/>
      <c r="M53" s="49"/>
      <c r="N53" s="164"/>
      <c r="O53" s="165"/>
      <c r="P53" s="28"/>
    </row>
    <row r="54" spans="2:16" ht="17" thickBot="1" x14ac:dyDescent="0.25">
      <c r="B54" s="29" t="s">
        <v>33</v>
      </c>
      <c r="C54" s="30"/>
      <c r="D54" s="30"/>
      <c r="E54" s="31">
        <f>E50+E52</f>
        <v>10100</v>
      </c>
      <c r="L54" s="161"/>
      <c r="M54" s="49"/>
      <c r="N54" s="162"/>
      <c r="O54" s="163"/>
      <c r="P54" s="28"/>
    </row>
    <row r="55" spans="2:16" ht="16" thickBot="1" x14ac:dyDescent="0.25">
      <c r="L55" s="161"/>
      <c r="M55" s="49"/>
      <c r="N55" s="162"/>
      <c r="O55" s="163"/>
      <c r="P55" s="28"/>
    </row>
    <row r="56" spans="2:16" x14ac:dyDescent="0.2">
      <c r="B56" s="4" t="s">
        <v>34</v>
      </c>
      <c r="C56" s="7"/>
      <c r="D56" s="7"/>
      <c r="E56" s="9"/>
      <c r="L56" s="161"/>
      <c r="M56" s="49"/>
      <c r="N56" s="162"/>
      <c r="O56" s="163"/>
      <c r="P56" s="28"/>
    </row>
    <row r="57" spans="2:16" ht="16" thickBot="1" x14ac:dyDescent="0.25">
      <c r="B57" s="6" t="s">
        <v>35</v>
      </c>
      <c r="C57" s="8"/>
      <c r="D57" s="8"/>
      <c r="E57" s="10"/>
      <c r="F57" s="3" t="s">
        <v>39</v>
      </c>
      <c r="G57" s="3"/>
      <c r="H57" s="3"/>
      <c r="I57" s="3"/>
      <c r="J57" s="3"/>
      <c r="L57" s="161"/>
      <c r="M57" s="49"/>
      <c r="N57" s="162"/>
      <c r="O57" s="163"/>
      <c r="P57" s="28"/>
    </row>
    <row r="58" spans="2:16" ht="16" thickBot="1" x14ac:dyDescent="0.25">
      <c r="L58" s="161"/>
      <c r="M58" s="49"/>
      <c r="N58" s="162"/>
      <c r="O58" s="163"/>
      <c r="P58" s="28"/>
    </row>
    <row r="59" spans="2:16" ht="16" thickBot="1" x14ac:dyDescent="0.25">
      <c r="B59" s="11" t="s">
        <v>36</v>
      </c>
      <c r="C59" s="15"/>
      <c r="D59" s="15"/>
      <c r="E59" s="20"/>
      <c r="L59" s="161"/>
      <c r="M59" s="49"/>
      <c r="N59" s="162"/>
      <c r="O59" s="163"/>
      <c r="P59" s="28"/>
    </row>
    <row r="60" spans="2:16" ht="16" thickBot="1" x14ac:dyDescent="0.25">
      <c r="L60" s="161"/>
      <c r="M60" s="49"/>
      <c r="N60" s="162"/>
      <c r="O60" s="163"/>
      <c r="P60" s="28"/>
    </row>
    <row r="61" spans="2:16" ht="16" thickBot="1" x14ac:dyDescent="0.25">
      <c r="B61" s="11" t="s">
        <v>37</v>
      </c>
      <c r="C61" s="12"/>
      <c r="D61" s="12"/>
      <c r="E61" s="20"/>
      <c r="L61" s="161"/>
      <c r="M61" s="49"/>
      <c r="N61" s="162"/>
      <c r="O61" s="163"/>
      <c r="P61" s="28"/>
    </row>
    <row r="62" spans="2:16" ht="16" thickBot="1" x14ac:dyDescent="0.25">
      <c r="L62" s="161"/>
      <c r="M62" s="49"/>
      <c r="N62" s="162"/>
      <c r="O62" s="163"/>
      <c r="P62" s="28"/>
    </row>
    <row r="63" spans="2:16" ht="19" thickBot="1" x14ac:dyDescent="0.25">
      <c r="B63" s="21" t="s">
        <v>38</v>
      </c>
      <c r="C63" s="22"/>
      <c r="D63" s="22"/>
      <c r="E63" s="23"/>
      <c r="L63" s="161"/>
      <c r="M63" s="49"/>
      <c r="N63" s="162"/>
      <c r="O63" s="163"/>
      <c r="P63" s="28"/>
    </row>
    <row r="64" spans="2:16" x14ac:dyDescent="0.2">
      <c r="L64" s="161"/>
      <c r="M64" s="49"/>
      <c r="N64" s="162"/>
      <c r="O64" s="163"/>
      <c r="P64" s="28"/>
    </row>
    <row r="65" spans="12:16" x14ac:dyDescent="0.2">
      <c r="L65" s="161"/>
      <c r="M65" s="49"/>
      <c r="N65" s="162"/>
      <c r="O65" s="163"/>
      <c r="P65" s="28"/>
    </row>
    <row r="66" spans="12:16" x14ac:dyDescent="0.2">
      <c r="L66" s="161"/>
      <c r="M66" s="49"/>
      <c r="N66" s="162"/>
      <c r="O66" s="163"/>
      <c r="P66" s="28"/>
    </row>
    <row r="67" spans="12:16" x14ac:dyDescent="0.2">
      <c r="L67" s="161"/>
      <c r="M67" s="49"/>
      <c r="N67" s="162"/>
      <c r="O67" s="163"/>
      <c r="P67" s="28"/>
    </row>
    <row r="68" spans="12:16" x14ac:dyDescent="0.2">
      <c r="L68" s="161"/>
      <c r="M68" s="49"/>
      <c r="N68" s="162"/>
      <c r="O68" s="163"/>
      <c r="P68" s="28"/>
    </row>
    <row r="69" spans="12:16" x14ac:dyDescent="0.2">
      <c r="L69" s="161"/>
      <c r="M69" s="49"/>
      <c r="N69" s="162"/>
      <c r="O69" s="163"/>
      <c r="P69" s="28"/>
    </row>
    <row r="70" spans="12:16" x14ac:dyDescent="0.2">
      <c r="L70" s="161"/>
      <c r="M70" s="49"/>
      <c r="N70" s="162"/>
      <c r="O70" s="163"/>
      <c r="P70" s="28"/>
    </row>
    <row r="71" spans="12:16" x14ac:dyDescent="0.2">
      <c r="L71" s="161"/>
      <c r="M71" s="49"/>
      <c r="N71" s="162"/>
      <c r="O71" s="163"/>
      <c r="P71" s="28"/>
    </row>
    <row r="72" spans="12:16" x14ac:dyDescent="0.2">
      <c r="L72" s="161"/>
      <c r="M72" s="49"/>
      <c r="N72" s="162"/>
      <c r="O72" s="163"/>
      <c r="P72" s="28"/>
    </row>
    <row r="73" spans="12:16" x14ac:dyDescent="0.2">
      <c r="L73" s="161"/>
      <c r="M73" s="49"/>
      <c r="N73" s="162"/>
      <c r="O73" s="163"/>
      <c r="P73" s="28"/>
    </row>
    <row r="74" spans="12:16" x14ac:dyDescent="0.2">
      <c r="L74" s="161"/>
      <c r="M74" s="49"/>
      <c r="N74" s="162"/>
      <c r="O74" s="163"/>
      <c r="P74" s="28"/>
    </row>
    <row r="75" spans="12:16" x14ac:dyDescent="0.2">
      <c r="L75" s="161"/>
      <c r="M75" s="49"/>
      <c r="N75" s="162"/>
      <c r="O75" s="163"/>
      <c r="P75" s="28"/>
    </row>
    <row r="76" spans="12:16" x14ac:dyDescent="0.2">
      <c r="L76" s="161"/>
      <c r="M76" s="49"/>
      <c r="N76" s="162"/>
      <c r="O76" s="163"/>
      <c r="P76" s="28"/>
    </row>
    <row r="77" spans="12:16" x14ac:dyDescent="0.2">
      <c r="L77" s="161"/>
      <c r="M77" s="49"/>
      <c r="N77" s="162"/>
      <c r="O77" s="163"/>
      <c r="P77" s="28"/>
    </row>
    <row r="78" spans="12:16" x14ac:dyDescent="0.2">
      <c r="L78" s="161"/>
      <c r="M78" s="49"/>
      <c r="N78" s="162"/>
      <c r="O78" s="163"/>
      <c r="P78" s="28"/>
    </row>
    <row r="79" spans="12:16" x14ac:dyDescent="0.2">
      <c r="L79" s="161"/>
      <c r="M79" s="49"/>
      <c r="N79" s="162"/>
      <c r="O79" s="163"/>
      <c r="P79" s="28"/>
    </row>
    <row r="80" spans="12:16" x14ac:dyDescent="0.2">
      <c r="L80" s="161"/>
      <c r="M80" s="49"/>
      <c r="N80" s="162"/>
      <c r="O80" s="163"/>
      <c r="P80" s="28"/>
    </row>
    <row r="81" spans="12:16" x14ac:dyDescent="0.2">
      <c r="L81" s="161"/>
      <c r="M81" s="49"/>
      <c r="N81" s="162"/>
      <c r="O81" s="163"/>
      <c r="P81" s="28"/>
    </row>
    <row r="82" spans="12:16" x14ac:dyDescent="0.2">
      <c r="L82" s="161"/>
      <c r="M82" s="49"/>
      <c r="N82" s="162"/>
      <c r="O82" s="163"/>
      <c r="P82" s="28"/>
    </row>
    <row r="83" spans="12:16" x14ac:dyDescent="0.2">
      <c r="L83" s="161"/>
      <c r="M83" s="49"/>
      <c r="N83" s="162"/>
      <c r="O83" s="163"/>
      <c r="P83" s="28"/>
    </row>
    <row r="84" spans="12:16" x14ac:dyDescent="0.2">
      <c r="L84" s="161"/>
      <c r="M84" s="49"/>
      <c r="N84" s="162"/>
      <c r="O84" s="163"/>
      <c r="P84" s="28"/>
    </row>
    <row r="85" spans="12:16" x14ac:dyDescent="0.2">
      <c r="L85" s="161"/>
      <c r="M85" s="49"/>
      <c r="N85" s="162"/>
      <c r="O85" s="163"/>
      <c r="P85" s="28"/>
    </row>
    <row r="86" spans="12:16" x14ac:dyDescent="0.2">
      <c r="L86" s="161"/>
      <c r="M86" s="49"/>
      <c r="N86" s="162"/>
      <c r="O86" s="163"/>
      <c r="P86" s="28"/>
    </row>
    <row r="87" spans="12:16" x14ac:dyDescent="0.2">
      <c r="L87" s="161"/>
      <c r="M87" s="49"/>
      <c r="N87" s="162"/>
      <c r="O87" s="163"/>
      <c r="P87" s="28"/>
    </row>
    <row r="88" spans="12:16" x14ac:dyDescent="0.2">
      <c r="L88" s="161"/>
      <c r="M88" s="49"/>
      <c r="N88" s="162"/>
      <c r="O88" s="163"/>
      <c r="P88" s="28"/>
    </row>
    <row r="89" spans="12:16" x14ac:dyDescent="0.2">
      <c r="L89" s="161"/>
      <c r="M89" s="49"/>
      <c r="N89" s="162"/>
      <c r="O89" s="163"/>
      <c r="P89" s="28"/>
    </row>
    <row r="90" spans="12:16" x14ac:dyDescent="0.2">
      <c r="L90" s="161"/>
      <c r="M90" s="49"/>
      <c r="N90" s="162"/>
      <c r="O90" s="163"/>
      <c r="P90" s="28"/>
    </row>
    <row r="91" spans="12:16" x14ac:dyDescent="0.2">
      <c r="L91" s="161"/>
      <c r="M91" s="49"/>
      <c r="N91" s="162"/>
      <c r="O91" s="163"/>
      <c r="P91" s="28"/>
    </row>
    <row r="92" spans="12:16" x14ac:dyDescent="0.2">
      <c r="L92" s="161"/>
      <c r="M92" s="49"/>
      <c r="N92" s="162"/>
      <c r="O92" s="163"/>
      <c r="P92" s="28"/>
    </row>
    <row r="93" spans="12:16" x14ac:dyDescent="0.2">
      <c r="L93" s="161"/>
      <c r="M93" s="49"/>
      <c r="N93" s="162"/>
      <c r="O93" s="163"/>
      <c r="P93" s="28"/>
    </row>
    <row r="94" spans="12:16" x14ac:dyDescent="0.2">
      <c r="L94" s="161"/>
      <c r="M94" s="49"/>
      <c r="N94" s="162"/>
      <c r="O94" s="163"/>
      <c r="P94" s="28"/>
    </row>
    <row r="95" spans="12:16" x14ac:dyDescent="0.2">
      <c r="L95" s="161"/>
      <c r="M95" s="49"/>
      <c r="N95" s="162"/>
      <c r="O95" s="163"/>
      <c r="P95" s="28"/>
    </row>
    <row r="96" spans="12:16" x14ac:dyDescent="0.2">
      <c r="L96" s="161"/>
      <c r="M96" s="49"/>
      <c r="N96" s="162"/>
      <c r="O96" s="163"/>
      <c r="P96" s="28"/>
    </row>
    <row r="97" spans="12:16" x14ac:dyDescent="0.2">
      <c r="L97" s="161"/>
      <c r="M97" s="49"/>
      <c r="N97" s="162"/>
      <c r="O97" s="163"/>
      <c r="P97" s="28"/>
    </row>
    <row r="98" spans="12:16" x14ac:dyDescent="0.2">
      <c r="L98" s="161"/>
      <c r="M98" s="49"/>
      <c r="N98" s="162"/>
      <c r="O98" s="163"/>
      <c r="P98" s="28"/>
    </row>
    <row r="99" spans="12:16" x14ac:dyDescent="0.2">
      <c r="L99" s="161"/>
      <c r="M99" s="49"/>
      <c r="N99" s="162"/>
      <c r="O99" s="163"/>
      <c r="P99" s="28"/>
    </row>
    <row r="100" spans="12:16" x14ac:dyDescent="0.2">
      <c r="L100" s="161"/>
      <c r="M100" s="49"/>
      <c r="N100" s="162"/>
      <c r="O100" s="163"/>
      <c r="P100" s="28"/>
    </row>
    <row r="101" spans="12:16" x14ac:dyDescent="0.2">
      <c r="L101" s="161"/>
      <c r="M101" s="49"/>
      <c r="N101" s="162"/>
      <c r="O101" s="163"/>
      <c r="P101" s="28"/>
    </row>
    <row r="102" spans="12:16" x14ac:dyDescent="0.2">
      <c r="L102" s="161"/>
      <c r="M102" s="49"/>
      <c r="N102" s="162"/>
      <c r="O102" s="163"/>
      <c r="P102" s="28"/>
    </row>
    <row r="103" spans="12:16" x14ac:dyDescent="0.2">
      <c r="L103" s="161"/>
      <c r="M103" s="49"/>
      <c r="N103" s="162"/>
      <c r="O103" s="163"/>
      <c r="P103" s="28"/>
    </row>
    <row r="104" spans="12:16" x14ac:dyDescent="0.2">
      <c r="L104" s="161"/>
      <c r="M104" s="49"/>
      <c r="N104" s="162"/>
      <c r="O104" s="163"/>
      <c r="P104" s="28"/>
    </row>
    <row r="105" spans="12:16" x14ac:dyDescent="0.2">
      <c r="L105" s="161"/>
      <c r="M105" s="49"/>
      <c r="N105" s="162"/>
      <c r="O105" s="163"/>
      <c r="P105" s="28"/>
    </row>
    <row r="106" spans="12:16" x14ac:dyDescent="0.2">
      <c r="L106" s="161"/>
      <c r="M106" s="49"/>
      <c r="N106" s="162"/>
      <c r="O106" s="163"/>
      <c r="P106" s="28"/>
    </row>
    <row r="107" spans="12:16" x14ac:dyDescent="0.2">
      <c r="L107" s="161"/>
      <c r="M107" s="49"/>
      <c r="N107" s="162"/>
      <c r="O107" s="163"/>
      <c r="P107" s="28"/>
    </row>
    <row r="108" spans="12:16" x14ac:dyDescent="0.2">
      <c r="L108" s="161"/>
      <c r="M108" s="49"/>
      <c r="N108" s="162"/>
      <c r="O108" s="163"/>
      <c r="P108" s="28"/>
    </row>
    <row r="109" spans="12:16" x14ac:dyDescent="0.2">
      <c r="L109" s="161"/>
      <c r="M109" s="49"/>
      <c r="N109" s="162"/>
      <c r="O109" s="163"/>
      <c r="P109" s="28"/>
    </row>
    <row r="110" spans="12:16" x14ac:dyDescent="0.2">
      <c r="L110" s="161"/>
      <c r="M110" s="49"/>
      <c r="N110" s="162"/>
      <c r="O110" s="163"/>
      <c r="P110" s="28"/>
    </row>
    <row r="111" spans="12:16" x14ac:dyDescent="0.2">
      <c r="L111" s="161"/>
      <c r="M111" s="49"/>
      <c r="N111" s="162"/>
      <c r="O111" s="163"/>
      <c r="P111" s="28"/>
    </row>
    <row r="112" spans="12:16" x14ac:dyDescent="0.2">
      <c r="L112" s="161"/>
      <c r="M112" s="49"/>
      <c r="N112" s="162"/>
      <c r="O112" s="163"/>
      <c r="P112" s="28"/>
    </row>
    <row r="113" spans="12:16" x14ac:dyDescent="0.2">
      <c r="L113" s="161"/>
      <c r="M113" s="49"/>
      <c r="N113" s="162"/>
      <c r="O113" s="163"/>
      <c r="P113" s="28"/>
    </row>
    <row r="114" spans="12:16" x14ac:dyDescent="0.2">
      <c r="L114" s="161"/>
      <c r="M114" s="49"/>
      <c r="N114" s="162"/>
      <c r="O114" s="163"/>
      <c r="P114" s="28"/>
    </row>
    <row r="115" spans="12:16" x14ac:dyDescent="0.2">
      <c r="L115" s="161"/>
      <c r="M115" s="49"/>
      <c r="N115" s="162"/>
      <c r="O115" s="163"/>
      <c r="P115" s="28"/>
    </row>
    <row r="116" spans="12:16" x14ac:dyDescent="0.2">
      <c r="L116" s="161"/>
      <c r="M116" s="49"/>
      <c r="N116" s="162"/>
      <c r="O116" s="163"/>
      <c r="P116" s="28"/>
    </row>
  </sheetData>
  <mergeCells count="3">
    <mergeCell ref="N27:R27"/>
    <mergeCell ref="N5:O5"/>
    <mergeCell ref="I27:K27"/>
  </mergeCells>
  <phoneticPr fontId="8" type="noConversion"/>
  <dataValidations count="2">
    <dataValidation type="list" allowBlank="1" showInputMessage="1" showErrorMessage="1" sqref="K29:K36 L30:L36" xr:uid="{47EF1115-D39A-4B6B-9DAC-9CE7BA151FF9}">
      <formula1>#REF!</formula1>
    </dataValidation>
    <dataValidation type="list" allowBlank="1" showInputMessage="1" showErrorMessage="1" sqref="L28:L29" xr:uid="{234F4E05-46B6-4CA5-BA5D-600672FEFACE}">
      <formula1>#REF!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5E33-5503-407F-A334-721B59AD89A2}">
  <sheetPr>
    <pageSetUpPr fitToPage="1"/>
  </sheetPr>
  <dimension ref="A1:I34"/>
  <sheetViews>
    <sheetView topLeftCell="A16" workbookViewId="0">
      <selection activeCell="H34" sqref="H34"/>
    </sheetView>
  </sheetViews>
  <sheetFormatPr baseColWidth="10" defaultColWidth="11.5" defaultRowHeight="14" x14ac:dyDescent="0.2"/>
  <cols>
    <col min="1" max="1" width="28" style="34" customWidth="1"/>
    <col min="2" max="2" width="12.83203125" style="34" customWidth="1"/>
    <col min="3" max="3" width="13.1640625" style="34" customWidth="1"/>
    <col min="4" max="4" width="7.5" style="34" bestFit="1" customWidth="1"/>
    <col min="5" max="5" width="12.33203125" style="34" bestFit="1" customWidth="1"/>
    <col min="6" max="6" width="11.5" style="34" bestFit="1" customWidth="1"/>
    <col min="7" max="7" width="11.83203125" style="34" bestFit="1" customWidth="1"/>
    <col min="8" max="8" width="12.5" style="34" customWidth="1"/>
    <col min="9" max="16384" width="11.5" style="34"/>
  </cols>
  <sheetData>
    <row r="1" spans="1:9" ht="15" thickBot="1" x14ac:dyDescent="0.25"/>
    <row r="2" spans="1:9" ht="15" thickBot="1" x14ac:dyDescent="0.25">
      <c r="A2" s="35" t="s">
        <v>62</v>
      </c>
      <c r="B2" s="36"/>
      <c r="C2" s="37"/>
      <c r="D2" s="37"/>
      <c r="E2" s="39"/>
      <c r="F2" s="34">
        <f>Deckblatt!E6</f>
        <v>0</v>
      </c>
    </row>
    <row r="3" spans="1:9" ht="15" thickBot="1" x14ac:dyDescent="0.25">
      <c r="A3" s="40"/>
      <c r="B3" s="38"/>
      <c r="C3" s="39"/>
      <c r="D3" s="39"/>
      <c r="E3" s="39"/>
    </row>
    <row r="4" spans="1:9" ht="15" thickBot="1" x14ac:dyDescent="0.25">
      <c r="A4" s="242" t="s">
        <v>17</v>
      </c>
      <c r="B4" s="243"/>
      <c r="C4" s="244"/>
      <c r="D4" s="39"/>
      <c r="E4" s="39"/>
    </row>
    <row r="5" spans="1:9" x14ac:dyDescent="0.2">
      <c r="A5" s="41" t="s">
        <v>15</v>
      </c>
      <c r="B5" s="42">
        <v>210</v>
      </c>
      <c r="C5" s="43" t="s">
        <v>9</v>
      </c>
      <c r="D5" s="39"/>
      <c r="E5" s="39"/>
    </row>
    <row r="6" spans="1:9" ht="15" thickBot="1" x14ac:dyDescent="0.25">
      <c r="A6" s="44"/>
      <c r="B6" s="45">
        <v>5.25</v>
      </c>
      <c r="C6" s="46" t="s">
        <v>16</v>
      </c>
      <c r="D6" s="39"/>
      <c r="E6" s="39"/>
    </row>
    <row r="7" spans="1:9" ht="15" thickBot="1" x14ac:dyDescent="0.25">
      <c r="A7" s="47"/>
      <c r="B7" s="48"/>
      <c r="C7" s="49"/>
      <c r="D7" s="38"/>
      <c r="E7" s="39"/>
    </row>
    <row r="8" spans="1:9" ht="15" thickBot="1" x14ac:dyDescent="0.25">
      <c r="A8" s="50" t="s">
        <v>13</v>
      </c>
      <c r="B8" s="51">
        <v>0.3</v>
      </c>
      <c r="C8" s="52" t="s">
        <v>14</v>
      </c>
      <c r="D8" s="53"/>
      <c r="E8" s="39"/>
    </row>
    <row r="9" spans="1:9" ht="15" thickBot="1" x14ac:dyDescent="0.25">
      <c r="A9" s="40"/>
      <c r="B9" s="54"/>
      <c r="C9" s="55"/>
      <c r="D9" s="38"/>
      <c r="E9" s="39"/>
    </row>
    <row r="10" spans="1:9" ht="15" thickBot="1" x14ac:dyDescent="0.25">
      <c r="A10" s="56"/>
      <c r="B10" s="57"/>
      <c r="C10" s="247"/>
      <c r="D10" s="248"/>
      <c r="E10" s="39"/>
    </row>
    <row r="11" spans="1:9" ht="29" x14ac:dyDescent="0.2">
      <c r="A11" s="58"/>
      <c r="B11" s="59" t="s">
        <v>7</v>
      </c>
      <c r="C11" s="60" t="s">
        <v>59</v>
      </c>
      <c r="D11" s="60" t="s">
        <v>58</v>
      </c>
      <c r="E11" s="60" t="s">
        <v>11</v>
      </c>
      <c r="F11" s="61" t="s">
        <v>12</v>
      </c>
      <c r="G11" s="62" t="s">
        <v>60</v>
      </c>
      <c r="H11" s="63" t="s">
        <v>61</v>
      </c>
    </row>
    <row r="12" spans="1:9" ht="16" x14ac:dyDescent="0.2">
      <c r="A12" s="74" t="str">
        <f>'KG Vorratsraum'!B3</f>
        <v>KG Vorratsraum</v>
      </c>
      <c r="B12" s="70">
        <f>'Basic Kunde '!E7</f>
        <v>553.73759999999993</v>
      </c>
      <c r="C12" s="65">
        <f t="shared" ref="C12:C30" si="0">StandardHeizperiodeTage</f>
        <v>210</v>
      </c>
      <c r="D12" s="180">
        <f t="shared" ref="D12:D30" si="1">StandardHeizperiodeStunden</f>
        <v>5.25</v>
      </c>
      <c r="E12" s="118">
        <f>(B12*(C12*D12))</f>
        <v>610495.70399999991</v>
      </c>
      <c r="F12" s="119">
        <f>E12/1000</f>
        <v>610.49570399999993</v>
      </c>
      <c r="G12" s="66">
        <f t="shared" ref="G12:G30" si="2">F12*kWHKosten/12</f>
        <v>15.262392599999998</v>
      </c>
      <c r="H12" s="67">
        <f t="shared" ref="H12:H30" si="3">G12*12</f>
        <v>183.14871119999998</v>
      </c>
    </row>
    <row r="13" spans="1:9" ht="16" x14ac:dyDescent="0.2">
      <c r="A13" s="74" t="str">
        <f>'KG Raum 1'!B3</f>
        <v>KG Raum 1</v>
      </c>
      <c r="B13" s="70">
        <f>'Basic Kunde '!E8</f>
        <v>430.68479999999994</v>
      </c>
      <c r="C13" s="65">
        <f t="shared" si="0"/>
        <v>210</v>
      </c>
      <c r="D13" s="180">
        <f t="shared" si="1"/>
        <v>5.25</v>
      </c>
      <c r="E13" s="118">
        <f t="shared" ref="E13:E30" si="4">(B13*(C13*D13))</f>
        <v>474829.99199999991</v>
      </c>
      <c r="F13" s="119">
        <f t="shared" ref="F13:F30" si="5">E13/1000</f>
        <v>474.82999199999989</v>
      </c>
      <c r="G13" s="66">
        <f t="shared" si="2"/>
        <v>11.870749799999997</v>
      </c>
      <c r="H13" s="67">
        <f t="shared" si="3"/>
        <v>142.44899759999996</v>
      </c>
    </row>
    <row r="14" spans="1:9" ht="16" x14ac:dyDescent="0.2">
      <c r="A14" s="74" t="str">
        <f>'KG Raum 2'!B3</f>
        <v>KG Raum 2</v>
      </c>
      <c r="B14" s="70">
        <f>'Basic Kunde '!E9</f>
        <v>270.71616</v>
      </c>
      <c r="C14" s="65">
        <f t="shared" si="0"/>
        <v>210</v>
      </c>
      <c r="D14" s="180">
        <f t="shared" si="1"/>
        <v>5.25</v>
      </c>
      <c r="E14" s="118">
        <f t="shared" si="4"/>
        <v>298464.56640000001</v>
      </c>
      <c r="F14" s="119">
        <f t="shared" si="5"/>
        <v>298.46456640000002</v>
      </c>
      <c r="G14" s="66">
        <f t="shared" si="2"/>
        <v>7.4616141599999999</v>
      </c>
      <c r="H14" s="67">
        <f t="shared" si="3"/>
        <v>89.539369919999999</v>
      </c>
      <c r="I14" s="102"/>
    </row>
    <row r="15" spans="1:9" ht="16" x14ac:dyDescent="0.2">
      <c r="A15" s="74" t="str">
        <f>'KG Raum 3'!B3</f>
        <v>KG Raum 3</v>
      </c>
      <c r="B15" s="70">
        <f>'Basic Kunde '!E10</f>
        <v>1799.0319359999999</v>
      </c>
      <c r="C15" s="65">
        <f t="shared" si="0"/>
        <v>210</v>
      </c>
      <c r="D15" s="180">
        <f t="shared" si="1"/>
        <v>5.25</v>
      </c>
      <c r="E15" s="118">
        <f t="shared" si="4"/>
        <v>1983432.7094399999</v>
      </c>
      <c r="F15" s="119">
        <f t="shared" si="5"/>
        <v>1983.4327094399998</v>
      </c>
      <c r="G15" s="66">
        <f t="shared" si="2"/>
        <v>49.585817735999996</v>
      </c>
      <c r="H15" s="67">
        <f t="shared" si="3"/>
        <v>595.02981283199995</v>
      </c>
    </row>
    <row r="16" spans="1:9" ht="16" x14ac:dyDescent="0.2">
      <c r="A16" s="74" t="str">
        <f>'EG Wohnzimmer'!B3</f>
        <v>EG Wohnzimmer</v>
      </c>
      <c r="B16" s="70">
        <f>'Basic Kunde '!E11</f>
        <v>3216.3999999999996</v>
      </c>
      <c r="C16" s="65">
        <f t="shared" si="0"/>
        <v>210</v>
      </c>
      <c r="D16" s="180">
        <f t="shared" si="1"/>
        <v>5.25</v>
      </c>
      <c r="E16" s="118">
        <f t="shared" si="4"/>
        <v>3546080.9999999995</v>
      </c>
      <c r="F16" s="119">
        <f t="shared" si="5"/>
        <v>3546.0809999999997</v>
      </c>
      <c r="G16" s="66">
        <f t="shared" si="2"/>
        <v>88.652024999999981</v>
      </c>
      <c r="H16" s="67">
        <f t="shared" si="3"/>
        <v>1063.8242999999998</v>
      </c>
    </row>
    <row r="17" spans="1:8" ht="16" x14ac:dyDescent="0.2">
      <c r="A17" s="74" t="str">
        <f>'EG Esszimmer'!B3</f>
        <v>EG Esszimmer</v>
      </c>
      <c r="B17" s="70">
        <f>'Basic Kunde '!E12</f>
        <v>475</v>
      </c>
      <c r="C17" s="65">
        <f t="shared" si="0"/>
        <v>210</v>
      </c>
      <c r="D17" s="180">
        <f t="shared" si="1"/>
        <v>5.25</v>
      </c>
      <c r="E17" s="118">
        <f t="shared" si="4"/>
        <v>523687.5</v>
      </c>
      <c r="F17" s="119">
        <f t="shared" si="5"/>
        <v>523.6875</v>
      </c>
      <c r="G17" s="66">
        <f t="shared" si="2"/>
        <v>13.0921875</v>
      </c>
      <c r="H17" s="67">
        <f t="shared" si="3"/>
        <v>157.10624999999999</v>
      </c>
    </row>
    <row r="18" spans="1:8" ht="16" x14ac:dyDescent="0.2">
      <c r="A18" s="74" t="str">
        <f>'EG Küche'!B3</f>
        <v>EG Küche</v>
      </c>
      <c r="B18" s="70">
        <f>'Basic Kunde '!E13</f>
        <v>562.5</v>
      </c>
      <c r="C18" s="65">
        <f t="shared" si="0"/>
        <v>210</v>
      </c>
      <c r="D18" s="180">
        <f t="shared" si="1"/>
        <v>5.25</v>
      </c>
      <c r="E18" s="118">
        <f t="shared" si="4"/>
        <v>620156.25</v>
      </c>
      <c r="F18" s="119">
        <f t="shared" si="5"/>
        <v>620.15625</v>
      </c>
      <c r="G18" s="66">
        <f t="shared" si="2"/>
        <v>15.50390625</v>
      </c>
      <c r="H18" s="67">
        <f t="shared" si="3"/>
        <v>186.046875</v>
      </c>
    </row>
    <row r="19" spans="1:8" ht="16" x14ac:dyDescent="0.2">
      <c r="A19" s="74" t="str">
        <f>'EG Bad'!B3</f>
        <v>EG Bad</v>
      </c>
      <c r="B19" s="70">
        <f>'Basic Kunde '!E14</f>
        <v>487.5</v>
      </c>
      <c r="C19" s="65">
        <f t="shared" si="0"/>
        <v>210</v>
      </c>
      <c r="D19" s="180">
        <f t="shared" si="1"/>
        <v>5.25</v>
      </c>
      <c r="E19" s="118">
        <f t="shared" si="4"/>
        <v>537468.75</v>
      </c>
      <c r="F19" s="119">
        <f t="shared" si="5"/>
        <v>537.46875</v>
      </c>
      <c r="G19" s="66">
        <f t="shared" si="2"/>
        <v>13.436718749999999</v>
      </c>
      <c r="H19" s="67">
        <f t="shared" si="3"/>
        <v>161.24062499999999</v>
      </c>
    </row>
    <row r="20" spans="1:8" ht="16" x14ac:dyDescent="0.2">
      <c r="A20" s="74" t="str">
        <f>'EG Diele_WC'!B3</f>
        <v>EG Diele/WC</v>
      </c>
      <c r="B20" s="70">
        <f>'Basic Kunde '!E15</f>
        <v>630</v>
      </c>
      <c r="C20" s="65">
        <f t="shared" si="0"/>
        <v>210</v>
      </c>
      <c r="D20" s="180">
        <f t="shared" si="1"/>
        <v>5.25</v>
      </c>
      <c r="E20" s="118">
        <f t="shared" si="4"/>
        <v>694575</v>
      </c>
      <c r="F20" s="119">
        <f t="shared" si="5"/>
        <v>694.57500000000005</v>
      </c>
      <c r="G20" s="66">
        <f t="shared" si="2"/>
        <v>17.364374999999999</v>
      </c>
      <c r="H20" s="67">
        <f t="shared" si="3"/>
        <v>208.3725</v>
      </c>
    </row>
    <row r="21" spans="1:8" ht="16" x14ac:dyDescent="0.2">
      <c r="A21" s="74" t="str">
        <f>'EG Gäste'!B3</f>
        <v>EG Gäste</v>
      </c>
      <c r="B21" s="70">
        <f>'Basic Kunde '!E16</f>
        <v>1180</v>
      </c>
      <c r="C21" s="65">
        <f t="shared" si="0"/>
        <v>210</v>
      </c>
      <c r="D21" s="180">
        <f t="shared" si="1"/>
        <v>5.25</v>
      </c>
      <c r="E21" s="118">
        <f t="shared" si="4"/>
        <v>1300950</v>
      </c>
      <c r="F21" s="119">
        <f t="shared" si="5"/>
        <v>1300.95</v>
      </c>
      <c r="G21" s="66">
        <f t="shared" si="2"/>
        <v>32.52375</v>
      </c>
      <c r="H21" s="67">
        <f t="shared" si="3"/>
        <v>390.28499999999997</v>
      </c>
    </row>
    <row r="22" spans="1:8" ht="16" x14ac:dyDescent="0.2">
      <c r="A22" s="75" t="str">
        <f>'OG SZ Eltern'!B3</f>
        <v>OG Schlafzimmer Eltern</v>
      </c>
      <c r="B22" s="70">
        <f>'Basic Kunde '!E17</f>
        <v>1180</v>
      </c>
      <c r="C22" s="65">
        <f t="shared" si="0"/>
        <v>210</v>
      </c>
      <c r="D22" s="180">
        <f t="shared" si="1"/>
        <v>5.25</v>
      </c>
      <c r="E22" s="118">
        <f t="shared" si="4"/>
        <v>1300950</v>
      </c>
      <c r="F22" s="119">
        <f t="shared" si="5"/>
        <v>1300.95</v>
      </c>
      <c r="G22" s="66">
        <f t="shared" si="2"/>
        <v>32.52375</v>
      </c>
      <c r="H22" s="67">
        <f t="shared" si="3"/>
        <v>390.28499999999997</v>
      </c>
    </row>
    <row r="23" spans="1:8" ht="16" x14ac:dyDescent="0.2">
      <c r="A23" s="74" t="str">
        <f>'OG SZ Kind 1'!B3</f>
        <v>OG Schlafzimmer Kind 1</v>
      </c>
      <c r="B23" s="70">
        <f>'Basic Kunde '!E18</f>
        <v>1622.5</v>
      </c>
      <c r="C23" s="65">
        <f t="shared" si="0"/>
        <v>210</v>
      </c>
      <c r="D23" s="180">
        <f t="shared" si="1"/>
        <v>5.25</v>
      </c>
      <c r="E23" s="118">
        <f t="shared" si="4"/>
        <v>1788806.25</v>
      </c>
      <c r="F23" s="119">
        <f t="shared" si="5"/>
        <v>1788.8062500000001</v>
      </c>
      <c r="G23" s="66">
        <f t="shared" si="2"/>
        <v>44.720156250000002</v>
      </c>
      <c r="H23" s="67">
        <f t="shared" si="3"/>
        <v>536.64187500000003</v>
      </c>
    </row>
    <row r="24" spans="1:8" ht="16" x14ac:dyDescent="0.2">
      <c r="A24" s="74" t="str">
        <f>'OG SZ Kind 2'!B3</f>
        <v>OG Schlafzimmer Kind 2</v>
      </c>
      <c r="B24" s="70">
        <f>'Basic Kunde '!E19</f>
        <v>1622.5</v>
      </c>
      <c r="C24" s="65">
        <f t="shared" si="0"/>
        <v>210</v>
      </c>
      <c r="D24" s="180">
        <f t="shared" si="1"/>
        <v>5.25</v>
      </c>
      <c r="E24" s="118">
        <f t="shared" si="4"/>
        <v>1788806.25</v>
      </c>
      <c r="F24" s="119">
        <f t="shared" si="5"/>
        <v>1788.8062500000001</v>
      </c>
      <c r="G24" s="66">
        <f t="shared" si="2"/>
        <v>44.720156250000002</v>
      </c>
      <c r="H24" s="67">
        <f t="shared" si="3"/>
        <v>536.64187500000003</v>
      </c>
    </row>
    <row r="25" spans="1:8" ht="16" x14ac:dyDescent="0.2">
      <c r="A25" s="74" t="str">
        <f>'OG Bad_WC'!B3</f>
        <v>OG Bad/WC</v>
      </c>
      <c r="B25" s="70">
        <f>'Basic Kunde '!E20</f>
        <v>487.5</v>
      </c>
      <c r="C25" s="65">
        <f t="shared" si="0"/>
        <v>210</v>
      </c>
      <c r="D25" s="180">
        <f t="shared" si="1"/>
        <v>5.25</v>
      </c>
      <c r="E25" s="118">
        <f t="shared" si="4"/>
        <v>537468.75</v>
      </c>
      <c r="F25" s="119">
        <f t="shared" si="5"/>
        <v>537.46875</v>
      </c>
      <c r="G25" s="66">
        <f t="shared" si="2"/>
        <v>13.436718749999999</v>
      </c>
      <c r="H25" s="67">
        <f t="shared" si="3"/>
        <v>161.24062499999999</v>
      </c>
    </row>
    <row r="26" spans="1:8" ht="16" x14ac:dyDescent="0.2">
      <c r="A26" s="75" t="str">
        <f>'OG SZ Gäste'!B3</f>
        <v>OG Schlafzimmer Gäste</v>
      </c>
      <c r="B26" s="70">
        <f>'Basic Kunde '!E21</f>
        <v>1180</v>
      </c>
      <c r="C26" s="65">
        <f t="shared" si="0"/>
        <v>210</v>
      </c>
      <c r="D26" s="180">
        <f t="shared" si="1"/>
        <v>5.25</v>
      </c>
      <c r="E26" s="118">
        <f t="shared" si="4"/>
        <v>1300950</v>
      </c>
      <c r="F26" s="119">
        <f t="shared" si="5"/>
        <v>1300.95</v>
      </c>
      <c r="G26" s="66">
        <f t="shared" si="2"/>
        <v>32.52375</v>
      </c>
      <c r="H26" s="67">
        <f t="shared" si="3"/>
        <v>390.28499999999997</v>
      </c>
    </row>
    <row r="27" spans="1:8" ht="16" x14ac:dyDescent="0.2">
      <c r="A27" s="75" t="str">
        <f>'DG Raum 1'!B3</f>
        <v>DG Raum 1</v>
      </c>
      <c r="B27" s="70">
        <f>'Basic Kunde '!E22</f>
        <v>1799.0319359999999</v>
      </c>
      <c r="C27" s="65">
        <f t="shared" si="0"/>
        <v>210</v>
      </c>
      <c r="D27" s="180">
        <f t="shared" si="1"/>
        <v>5.25</v>
      </c>
      <c r="E27" s="118">
        <f t="shared" si="4"/>
        <v>1983432.7094399999</v>
      </c>
      <c r="F27" s="119">
        <f t="shared" si="5"/>
        <v>1983.4327094399998</v>
      </c>
      <c r="G27" s="66">
        <f t="shared" si="2"/>
        <v>49.585817735999996</v>
      </c>
      <c r="H27" s="67">
        <f t="shared" si="3"/>
        <v>595.02981283199995</v>
      </c>
    </row>
    <row r="28" spans="1:8" ht="16" x14ac:dyDescent="0.2">
      <c r="A28" s="75" t="str">
        <f>'DG Raum 2'!B3</f>
        <v>DG Raum 2</v>
      </c>
      <c r="B28" s="70">
        <f>'Basic Kunde '!E23</f>
        <v>1799.0319359999999</v>
      </c>
      <c r="C28" s="65">
        <f t="shared" si="0"/>
        <v>210</v>
      </c>
      <c r="D28" s="180">
        <f t="shared" si="1"/>
        <v>5.25</v>
      </c>
      <c r="E28" s="118">
        <f t="shared" si="4"/>
        <v>1983432.7094399999</v>
      </c>
      <c r="F28" s="119">
        <f t="shared" si="5"/>
        <v>1983.4327094399998</v>
      </c>
      <c r="G28" s="66">
        <f t="shared" si="2"/>
        <v>49.585817735999996</v>
      </c>
      <c r="H28" s="67">
        <f t="shared" si="3"/>
        <v>595.02981283199995</v>
      </c>
    </row>
    <row r="29" spans="1:8" ht="16" x14ac:dyDescent="0.2">
      <c r="A29" s="75" t="str">
        <f>'Garage Raum 1'!B3</f>
        <v>Garage Raum 1</v>
      </c>
      <c r="B29" s="70">
        <f>'Basic Kunde '!E24</f>
        <v>1799.0319359999999</v>
      </c>
      <c r="C29" s="65">
        <f t="shared" si="0"/>
        <v>210</v>
      </c>
      <c r="D29" s="180">
        <f t="shared" si="1"/>
        <v>5.25</v>
      </c>
      <c r="E29" s="118">
        <f t="shared" si="4"/>
        <v>1983432.7094399999</v>
      </c>
      <c r="F29" s="119">
        <f t="shared" si="5"/>
        <v>1983.4327094399998</v>
      </c>
      <c r="G29" s="66">
        <f t="shared" si="2"/>
        <v>49.585817735999996</v>
      </c>
      <c r="H29" s="67">
        <f t="shared" si="3"/>
        <v>595.02981283199995</v>
      </c>
    </row>
    <row r="30" spans="1:8" ht="16" x14ac:dyDescent="0.2">
      <c r="A30" s="75" t="str">
        <f>'Garage Raum 2'!B3</f>
        <v>Garage Raum 2</v>
      </c>
      <c r="B30" s="70">
        <f>'Basic Kunde '!E25</f>
        <v>1799.0319359999999</v>
      </c>
      <c r="C30" s="65">
        <f t="shared" si="0"/>
        <v>210</v>
      </c>
      <c r="D30" s="180">
        <f t="shared" si="1"/>
        <v>5.25</v>
      </c>
      <c r="E30" s="118">
        <f t="shared" si="4"/>
        <v>1983432.7094399999</v>
      </c>
      <c r="F30" s="119">
        <f t="shared" si="5"/>
        <v>1983.4327094399998</v>
      </c>
      <c r="G30" s="66">
        <f t="shared" si="2"/>
        <v>49.585817735999996</v>
      </c>
      <c r="H30" s="67">
        <f t="shared" si="3"/>
        <v>595.02981283199995</v>
      </c>
    </row>
    <row r="31" spans="1:8" ht="15.75" customHeight="1" thickBot="1" x14ac:dyDescent="0.25">
      <c r="A31" s="95"/>
      <c r="B31" s="96"/>
      <c r="C31" s="96"/>
      <c r="D31" s="96"/>
      <c r="E31" s="96"/>
      <c r="F31" s="97"/>
      <c r="G31" s="245"/>
      <c r="H31" s="246"/>
    </row>
    <row r="32" spans="1:8" ht="15.75" customHeight="1" thickBot="1" x14ac:dyDescent="0.25">
      <c r="A32" s="98"/>
      <c r="B32" s="99"/>
      <c r="C32" s="99"/>
      <c r="D32" s="99"/>
      <c r="E32" s="116">
        <f>SUM(E12:E31)</f>
        <v>25240853.559600003</v>
      </c>
      <c r="F32" s="117">
        <f>SUM(F12:F31)</f>
        <v>25240.8535596</v>
      </c>
      <c r="G32" s="68">
        <f>SUM(G12:G31)</f>
        <v>631.02133898999989</v>
      </c>
      <c r="H32" s="69">
        <f>SUM(H12:H31)</f>
        <v>7572.25606788</v>
      </c>
    </row>
    <row r="33" ht="16.5" customHeight="1" x14ac:dyDescent="0.2"/>
    <row r="34" ht="15.75" customHeight="1" x14ac:dyDescent="0.2"/>
  </sheetData>
  <mergeCells count="3">
    <mergeCell ref="A4:C4"/>
    <mergeCell ref="G31:H31"/>
    <mergeCell ref="C10:D10"/>
  </mergeCells>
  <conditionalFormatting sqref="C25:C30">
    <cfRule type="cellIs" dxfId="27" priority="41" operator="lessThan">
      <formula>100</formula>
    </cfRule>
    <cfRule type="cellIs" dxfId="26" priority="42" operator="greaterThan">
      <formula>100</formula>
    </cfRule>
  </conditionalFormatting>
  <conditionalFormatting sqref="D25:D30">
    <cfRule type="cellIs" dxfId="25" priority="39" operator="lessThan">
      <formula>7</formula>
    </cfRule>
    <cfRule type="cellIs" dxfId="24" priority="40" operator="greaterThan">
      <formula>7</formula>
    </cfRule>
  </conditionalFormatting>
  <conditionalFormatting sqref="C12:C30">
    <cfRule type="cellIs" dxfId="23" priority="35" operator="lessThan">
      <formula>100</formula>
    </cfRule>
    <cfRule type="cellIs" dxfId="22" priority="36" operator="greaterThan">
      <formula>100</formula>
    </cfRule>
  </conditionalFormatting>
  <conditionalFormatting sqref="D12:D30">
    <cfRule type="cellIs" dxfId="21" priority="33" operator="lessThan">
      <formula>7</formula>
    </cfRule>
    <cfRule type="cellIs" dxfId="20" priority="34" operator="greaterThan">
      <formula>7</formula>
    </cfRule>
  </conditionalFormatting>
  <conditionalFormatting sqref="C13">
    <cfRule type="cellIs" dxfId="19" priority="29" operator="lessThan">
      <formula>100</formula>
    </cfRule>
    <cfRule type="cellIs" dxfId="18" priority="30" operator="greaterThan">
      <formula>100</formula>
    </cfRule>
  </conditionalFormatting>
  <conditionalFormatting sqref="D13">
    <cfRule type="cellIs" dxfId="17" priority="27" operator="lessThan">
      <formula>7</formula>
    </cfRule>
    <cfRule type="cellIs" dxfId="16" priority="28" operator="greaterThan">
      <formula>7</formula>
    </cfRule>
  </conditionalFormatting>
  <conditionalFormatting sqref="C14">
    <cfRule type="cellIs" dxfId="15" priority="23" operator="lessThan">
      <formula>100</formula>
    </cfRule>
    <cfRule type="cellIs" dxfId="14" priority="24" operator="greaterThan">
      <formula>100</formula>
    </cfRule>
  </conditionalFormatting>
  <conditionalFormatting sqref="D14">
    <cfRule type="cellIs" dxfId="13" priority="21" operator="lessThan">
      <formula>7</formula>
    </cfRule>
    <cfRule type="cellIs" dxfId="12" priority="22" operator="greaterThan">
      <formula>7</formula>
    </cfRule>
  </conditionalFormatting>
  <conditionalFormatting sqref="C15">
    <cfRule type="cellIs" dxfId="11" priority="17" operator="lessThan">
      <formula>100</formula>
    </cfRule>
    <cfRule type="cellIs" dxfId="10" priority="18" operator="greaterThan">
      <formula>100</formula>
    </cfRule>
  </conditionalFormatting>
  <conditionalFormatting sqref="D15">
    <cfRule type="cellIs" dxfId="9" priority="15" operator="lessThan">
      <formula>7</formula>
    </cfRule>
    <cfRule type="cellIs" dxfId="8" priority="16" operator="greaterThan">
      <formula>7</formula>
    </cfRule>
  </conditionalFormatting>
  <conditionalFormatting sqref="C16">
    <cfRule type="cellIs" dxfId="7" priority="11" operator="lessThan">
      <formula>100</formula>
    </cfRule>
    <cfRule type="cellIs" dxfId="6" priority="12" operator="greaterThan">
      <formula>100</formula>
    </cfRule>
  </conditionalFormatting>
  <conditionalFormatting sqref="D16">
    <cfRule type="cellIs" dxfId="5" priority="9" operator="lessThan">
      <formula>7</formula>
    </cfRule>
    <cfRule type="cellIs" dxfId="4" priority="10" operator="greaterThan">
      <formula>7</formula>
    </cfRule>
  </conditionalFormatting>
  <conditionalFormatting sqref="C17:C24">
    <cfRule type="cellIs" dxfId="3" priority="5" operator="lessThan">
      <formula>100</formula>
    </cfRule>
    <cfRule type="cellIs" dxfId="2" priority="6" operator="greaterThan">
      <formula>100</formula>
    </cfRule>
  </conditionalFormatting>
  <conditionalFormatting sqref="D17:D24">
    <cfRule type="cellIs" dxfId="1" priority="3" operator="lessThan">
      <formula>7</formula>
    </cfRule>
    <cfRule type="cellIs" dxfId="0" priority="4" operator="greaterThan">
      <formula>7</formula>
    </cfRule>
  </conditionalFormatting>
  <pageMargins left="0.70866141732283472" right="0.70866141732283472" top="0.78740157480314965" bottom="0.78740157480314965" header="0.31496062992125984" footer="0.31496062992125984"/>
  <pageSetup paperSize="9" scale="9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286D-6E00-4C4E-8F1E-B4883FF63429}">
  <dimension ref="A1:L11"/>
  <sheetViews>
    <sheetView workbookViewId="0">
      <selection activeCell="C9" sqref="C9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G2" t="s">
        <v>112</v>
      </c>
      <c r="H2">
        <v>1.2</v>
      </c>
    </row>
    <row r="3" spans="1:12" ht="19" thickBot="1" x14ac:dyDescent="0.25">
      <c r="A3" s="173" t="s">
        <v>98</v>
      </c>
      <c r="B3" s="251" t="s">
        <v>106</v>
      </c>
      <c r="C3" s="252"/>
      <c r="D3" s="252"/>
      <c r="E3" s="253"/>
      <c r="G3" t="s">
        <v>113</v>
      </c>
      <c r="H3">
        <v>2.2000000000000002</v>
      </c>
    </row>
    <row r="4" spans="1:12" ht="16" thickBot="1" x14ac:dyDescent="0.25">
      <c r="G4" t="s">
        <v>114</v>
      </c>
      <c r="H4">
        <v>3</v>
      </c>
    </row>
    <row r="5" spans="1:12" ht="19" thickBot="1" x14ac:dyDescent="0.25">
      <c r="A5" s="173" t="s">
        <v>92</v>
      </c>
      <c r="B5" s="251" t="s">
        <v>112</v>
      </c>
      <c r="C5" s="252"/>
      <c r="D5" s="252"/>
      <c r="E5" s="253"/>
      <c r="G5" t="s">
        <v>115</v>
      </c>
      <c r="H5">
        <v>4</v>
      </c>
    </row>
    <row r="6" spans="1:12" ht="16" thickBot="1" x14ac:dyDescent="0.25"/>
    <row r="7" spans="1:12" ht="19" thickBot="1" x14ac:dyDescent="0.25">
      <c r="A7" s="173" t="s">
        <v>87</v>
      </c>
      <c r="B7" s="174" t="s">
        <v>88</v>
      </c>
      <c r="C7" s="175" t="s">
        <v>89</v>
      </c>
      <c r="D7" s="183" t="s">
        <v>110</v>
      </c>
      <c r="E7" s="176" t="s">
        <v>111</v>
      </c>
    </row>
    <row r="8" spans="1:12" ht="19" thickBot="1" x14ac:dyDescent="0.25">
      <c r="A8" s="177"/>
      <c r="B8" s="178">
        <v>3</v>
      </c>
      <c r="C8" s="178">
        <v>6</v>
      </c>
      <c r="D8" s="184">
        <v>2.6</v>
      </c>
      <c r="E8" s="182">
        <f>B8*C8*D8</f>
        <v>46.800000000000004</v>
      </c>
    </row>
    <row r="9" spans="1:12" ht="16" thickBot="1" x14ac:dyDescent="0.25"/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E8</f>
        <v>46.800000000000004</v>
      </c>
      <c r="C11" s="181">
        <f>_xlfn.XLOOKUP(B5,G2:G5,H2:H5)</f>
        <v>1.2</v>
      </c>
      <c r="D11" s="188">
        <f>(B11*C11*17)*1.16</f>
        <v>1107.4751999999999</v>
      </c>
      <c r="E11" s="186"/>
    </row>
  </sheetData>
  <mergeCells count="3">
    <mergeCell ref="A1:E1"/>
    <mergeCell ref="B5:E5"/>
    <mergeCell ref="B3:E3"/>
  </mergeCells>
  <dataValidations count="1">
    <dataValidation type="list" allowBlank="1" showInputMessage="1" showErrorMessage="1" sqref="B5:E5" xr:uid="{B48BEBB4-6D3F-47DA-A8FF-C3420CDF753E}">
      <formula1>$G$2:$G$5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ABC1-45B0-49FC-9DF6-AF32191E9FC4}">
  <dimension ref="A1:L11"/>
  <sheetViews>
    <sheetView workbookViewId="0">
      <selection activeCell="G1" sqref="G1:H1048576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G2" t="s">
        <v>112</v>
      </c>
      <c r="H2">
        <v>1.2</v>
      </c>
    </row>
    <row r="3" spans="1:12" ht="19" thickBot="1" x14ac:dyDescent="0.25">
      <c r="A3" s="173" t="s">
        <v>98</v>
      </c>
      <c r="B3" s="251" t="s">
        <v>105</v>
      </c>
      <c r="C3" s="252"/>
      <c r="D3" s="252"/>
      <c r="E3" s="253"/>
      <c r="G3" t="s">
        <v>113</v>
      </c>
      <c r="H3">
        <v>2.2000000000000002</v>
      </c>
    </row>
    <row r="4" spans="1:12" ht="16" thickBot="1" x14ac:dyDescent="0.25">
      <c r="G4" t="s">
        <v>114</v>
      </c>
      <c r="H4">
        <v>3</v>
      </c>
    </row>
    <row r="5" spans="1:12" ht="19" thickBot="1" x14ac:dyDescent="0.25">
      <c r="A5" s="173" t="s">
        <v>92</v>
      </c>
      <c r="B5" s="251" t="s">
        <v>112</v>
      </c>
      <c r="C5" s="252"/>
      <c r="D5" s="252"/>
      <c r="E5" s="253"/>
      <c r="G5" t="s">
        <v>115</v>
      </c>
      <c r="H5">
        <v>4</v>
      </c>
    </row>
    <row r="6" spans="1:12" ht="16" thickBot="1" x14ac:dyDescent="0.25"/>
    <row r="7" spans="1:12" ht="19" thickBot="1" x14ac:dyDescent="0.25">
      <c r="A7" s="173" t="s">
        <v>87</v>
      </c>
      <c r="B7" s="174" t="s">
        <v>88</v>
      </c>
      <c r="C7" s="175" t="s">
        <v>89</v>
      </c>
      <c r="D7" s="183" t="s">
        <v>110</v>
      </c>
      <c r="E7" s="176" t="s">
        <v>111</v>
      </c>
    </row>
    <row r="8" spans="1:12" ht="19" thickBot="1" x14ac:dyDescent="0.25">
      <c r="A8" s="177"/>
      <c r="B8" s="178">
        <v>2</v>
      </c>
      <c r="C8" s="178">
        <v>3.5</v>
      </c>
      <c r="D8" s="184">
        <v>2.6</v>
      </c>
      <c r="E8" s="182">
        <f>B8*C8*D8</f>
        <v>18.2</v>
      </c>
    </row>
    <row r="9" spans="1:12" ht="16" thickBot="1" x14ac:dyDescent="0.25"/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E8</f>
        <v>18.2</v>
      </c>
      <c r="C11" s="181">
        <f>_xlfn.XLOOKUP(B5,G2:G5,H2:H5)</f>
        <v>1.2</v>
      </c>
      <c r="D11" s="188">
        <f>(B11*C11*17)*1.16</f>
        <v>430.68479999999994</v>
      </c>
      <c r="E11" s="186"/>
    </row>
  </sheetData>
  <mergeCells count="3">
    <mergeCell ref="A1:E1"/>
    <mergeCell ref="B3:E3"/>
    <mergeCell ref="B5:E5"/>
  </mergeCells>
  <dataValidations count="1">
    <dataValidation type="list" allowBlank="1" showInputMessage="1" showErrorMessage="1" sqref="B5:E5" xr:uid="{F6224C6C-FCA6-4E90-B8F0-C69382E610D3}">
      <formula1>$G$2:$G$5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439E-8583-4121-AE99-669979F561C4}">
  <dimension ref="A1:L11"/>
  <sheetViews>
    <sheetView workbookViewId="0">
      <selection activeCell="G1" sqref="G1:H1048576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G2" t="s">
        <v>112</v>
      </c>
      <c r="H2">
        <v>1.2</v>
      </c>
    </row>
    <row r="3" spans="1:12" ht="19" thickBot="1" x14ac:dyDescent="0.25">
      <c r="A3" s="173" t="s">
        <v>98</v>
      </c>
      <c r="B3" s="251" t="s">
        <v>107</v>
      </c>
      <c r="C3" s="252"/>
      <c r="D3" s="252"/>
      <c r="E3" s="253"/>
      <c r="G3" t="s">
        <v>113</v>
      </c>
      <c r="H3">
        <v>2.2000000000000002</v>
      </c>
    </row>
    <row r="4" spans="1:12" ht="16" thickBot="1" x14ac:dyDescent="0.25">
      <c r="G4" t="s">
        <v>114</v>
      </c>
      <c r="H4">
        <v>3</v>
      </c>
    </row>
    <row r="5" spans="1:12" ht="19" thickBot="1" x14ac:dyDescent="0.25">
      <c r="A5" s="173" t="s">
        <v>92</v>
      </c>
      <c r="B5" s="251" t="s">
        <v>112</v>
      </c>
      <c r="C5" s="252"/>
      <c r="D5" s="252"/>
      <c r="E5" s="253"/>
      <c r="G5" t="s">
        <v>115</v>
      </c>
      <c r="H5">
        <v>4</v>
      </c>
    </row>
    <row r="6" spans="1:12" ht="16" thickBot="1" x14ac:dyDescent="0.25"/>
    <row r="7" spans="1:12" ht="19" thickBot="1" x14ac:dyDescent="0.25">
      <c r="A7" s="173" t="s">
        <v>87</v>
      </c>
      <c r="B7" s="174" t="s">
        <v>88</v>
      </c>
      <c r="C7" s="175" t="s">
        <v>89</v>
      </c>
      <c r="D7" s="183" t="s">
        <v>110</v>
      </c>
      <c r="E7" s="176" t="s">
        <v>111</v>
      </c>
    </row>
    <row r="8" spans="1:12" ht="19" thickBot="1" x14ac:dyDescent="0.25">
      <c r="A8" s="177"/>
      <c r="B8" s="178">
        <v>2</v>
      </c>
      <c r="C8" s="178">
        <v>2.2000000000000002</v>
      </c>
      <c r="D8" s="184">
        <v>2.6</v>
      </c>
      <c r="E8" s="182">
        <f>B8*C8*D8</f>
        <v>11.440000000000001</v>
      </c>
    </row>
    <row r="9" spans="1:12" ht="16" thickBot="1" x14ac:dyDescent="0.25"/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E8</f>
        <v>11.440000000000001</v>
      </c>
      <c r="C11" s="181">
        <f>_xlfn.XLOOKUP(B5,G2:G5,H2:H5)</f>
        <v>1.2</v>
      </c>
      <c r="D11" s="188">
        <f>(B11*C11*17)*1.16</f>
        <v>270.71616</v>
      </c>
      <c r="E11" s="186"/>
    </row>
  </sheetData>
  <mergeCells count="3">
    <mergeCell ref="A1:E1"/>
    <mergeCell ref="B3:E3"/>
    <mergeCell ref="B5:E5"/>
  </mergeCells>
  <dataValidations count="1">
    <dataValidation type="list" allowBlank="1" showInputMessage="1" showErrorMessage="1" sqref="B5:E5" xr:uid="{5418BBE4-2775-4351-BB5C-ECAE9A3ADA6A}">
      <formula1>$G$2:$G$5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A13C8-7A18-4C48-8D77-DFBCBDA5A09B}">
  <dimension ref="A1:L11"/>
  <sheetViews>
    <sheetView topLeftCell="B1" workbookViewId="0">
      <selection activeCell="F21" sqref="F20:F21"/>
    </sheetView>
  </sheetViews>
  <sheetFormatPr baseColWidth="10" defaultRowHeight="15" x14ac:dyDescent="0.2"/>
  <cols>
    <col min="1" max="1" width="40.1640625" bestFit="1" customWidth="1"/>
    <col min="2" max="2" width="13.33203125" bestFit="1" customWidth="1"/>
    <col min="3" max="3" width="12.83203125" bestFit="1" customWidth="1"/>
    <col min="4" max="4" width="12.83203125" customWidth="1"/>
    <col min="7" max="7" width="26" hidden="1" customWidth="1"/>
    <col min="8" max="8" width="0" hidden="1" customWidth="1"/>
    <col min="10" max="11" width="11.1640625" customWidth="1"/>
  </cols>
  <sheetData>
    <row r="1" spans="1:12" s="139" customFormat="1" ht="25" x14ac:dyDescent="0.25">
      <c r="A1" s="249" t="s">
        <v>97</v>
      </c>
      <c r="B1" s="250"/>
      <c r="C1" s="250"/>
      <c r="D1" s="250"/>
      <c r="E1" s="250"/>
      <c r="F1" s="179"/>
      <c r="G1" s="179"/>
      <c r="H1" s="179"/>
      <c r="I1" s="179"/>
      <c r="J1" s="179"/>
      <c r="K1" s="179"/>
      <c r="L1" s="179"/>
    </row>
    <row r="2" spans="1:12" ht="16" thickBot="1" x14ac:dyDescent="0.25">
      <c r="G2" t="s">
        <v>112</v>
      </c>
      <c r="H2">
        <v>1.2</v>
      </c>
    </row>
    <row r="3" spans="1:12" ht="19" thickBot="1" x14ac:dyDescent="0.25">
      <c r="A3" s="173" t="s">
        <v>98</v>
      </c>
      <c r="B3" s="251" t="s">
        <v>108</v>
      </c>
      <c r="C3" s="252"/>
      <c r="D3" s="252"/>
      <c r="E3" s="253"/>
      <c r="G3" t="s">
        <v>113</v>
      </c>
      <c r="H3">
        <v>2.2000000000000002</v>
      </c>
    </row>
    <row r="4" spans="1:12" ht="16" thickBot="1" x14ac:dyDescent="0.25">
      <c r="G4" t="s">
        <v>114</v>
      </c>
      <c r="H4">
        <v>3</v>
      </c>
    </row>
    <row r="5" spans="1:12" ht="19" thickBot="1" x14ac:dyDescent="0.25">
      <c r="A5" s="173" t="s">
        <v>92</v>
      </c>
      <c r="B5" s="251" t="s">
        <v>112</v>
      </c>
      <c r="C5" s="252"/>
      <c r="D5" s="252"/>
      <c r="E5" s="253"/>
      <c r="G5" t="s">
        <v>115</v>
      </c>
      <c r="H5">
        <v>4</v>
      </c>
    </row>
    <row r="6" spans="1:12" ht="16" thickBot="1" x14ac:dyDescent="0.25"/>
    <row r="7" spans="1:12" ht="19" thickBot="1" x14ac:dyDescent="0.25">
      <c r="A7" s="173" t="s">
        <v>87</v>
      </c>
      <c r="B7" s="174" t="s">
        <v>88</v>
      </c>
      <c r="C7" s="175" t="s">
        <v>89</v>
      </c>
      <c r="D7" s="183" t="s">
        <v>110</v>
      </c>
      <c r="E7" s="176" t="s">
        <v>111</v>
      </c>
    </row>
    <row r="8" spans="1:12" ht="19" thickBot="1" x14ac:dyDescent="0.25">
      <c r="A8" s="177"/>
      <c r="B8" s="178">
        <v>4.3</v>
      </c>
      <c r="C8" s="178">
        <v>6.8</v>
      </c>
      <c r="D8" s="184">
        <v>2.6</v>
      </c>
      <c r="E8" s="182">
        <f>B8*C8*D8</f>
        <v>76.024000000000001</v>
      </c>
    </row>
    <row r="9" spans="1:12" ht="16" thickBot="1" x14ac:dyDescent="0.25"/>
    <row r="10" spans="1:12" ht="19" thickBot="1" x14ac:dyDescent="0.25">
      <c r="A10" s="173" t="s">
        <v>91</v>
      </c>
      <c r="B10" s="174" t="s">
        <v>111</v>
      </c>
      <c r="C10" s="183" t="s">
        <v>116</v>
      </c>
      <c r="D10" s="187" t="s">
        <v>90</v>
      </c>
      <c r="E10" s="185"/>
    </row>
    <row r="11" spans="1:12" ht="19" thickBot="1" x14ac:dyDescent="0.25">
      <c r="A11" s="177"/>
      <c r="B11" s="177">
        <f>E8</f>
        <v>76.024000000000001</v>
      </c>
      <c r="C11" s="181">
        <f>_xlfn.XLOOKUP(B5,G2:G5,H2:H5)</f>
        <v>1.2</v>
      </c>
      <c r="D11" s="188">
        <f>(B11*C11*17)*1.16</f>
        <v>1799.0319359999999</v>
      </c>
      <c r="E11" s="186"/>
    </row>
  </sheetData>
  <mergeCells count="3">
    <mergeCell ref="A1:E1"/>
    <mergeCell ref="B3:E3"/>
    <mergeCell ref="B5:E5"/>
  </mergeCells>
  <dataValidations count="1">
    <dataValidation type="list" allowBlank="1" showInputMessage="1" showErrorMessage="1" sqref="B5:E5" xr:uid="{EEBF02AE-66DC-4FB1-82B1-5264A4436964}">
      <formula1>$G$2:$G$5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9425-25DB-4584-B00A-F4BF899A5A64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3096-ADA8-4321-8D11-82C0905C7236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a D 9 i U U A 8 r w 6 l A A A A 9 Q A A A B I A H A B D b 2 5 m a W c v U G F j a 2 F n Z S 5 4 b W w g o h g A K K A U A A A A A A A A A A A A A A A A A A A A A A A A A A A A h Y + x D o I w G I R f h X S n r T U q I T 9 l U D d J T E y M a 1 M q N E I x t F j e z c F H 8 h X E K O r m e N / d J X f 3 6 w 3 S v q 6 C i 2 q t b k y C J p i i Q B n Z 5 N o U C e r c M Y x Q y m E r 5 E k U K h j C x s a 9 1 Q k q n T v H h H j v s Z / i p i 0 I o 3 R C D t l m J 0 t V i 1 A b 6 4 S R C n 1 a + f 8 W 4 r B / j e E M R 3 O 8 Y D N M g Y w M M m 2 + P h v m P t 0 f C M u u c l 2 r e K 7 C 1 R r I K I G 8 L / A H U E s D B B Q A A g A I A G g / Y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P 2 J R K I p H u A 4 A A A A R A A A A E w A c A E Z v c m 1 1 b G F z L 1 N l Y 3 R p b 2 4 x L m 0 g o h g A K K A U A A A A A A A A A A A A A A A A A A A A A A A A A A A A K 0 5 N L s n M z 1 M I h t C G 1 g B Q S w E C L Q A U A A I A C A B o P 2 J R Q D y v D q U A A A D 1 A A A A E g A A A A A A A A A A A A A A A A A A A A A A Q 2 9 u Z m l n L 1 B h Y 2 t h Z 2 U u e G 1 s U E s B A i 0 A F A A C A A g A a D 9 i U Q / K 6 a u k A A A A 6 Q A A A B M A A A A A A A A A A A A A A A A A 8 Q A A A F t D b 2 5 0 Z W 5 0 X 1 R 5 c G V z X S 5 4 b W x Q S w E C L Q A U A A I A C A B o P 2 J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6 G T p e E 5 d E u j M F y v 5 7 Z O U w A A A A A C A A A A A A A Q Z g A A A A E A A C A A A A A 4 2 S K w 8 O / B e T X + s W S v 4 a E u j 7 G 8 h z b a p 5 Q 9 + H C D n B z R i w A A A A A O g A A A A A I A A C A A A A C 7 0 C k 8 U A B K C o j J h I 8 6 s Q j 6 e e g U q g a g h B N r F U V E p O a T n V A A A A D w 3 d T R b c y A 0 s Z n 8 I b t v T H n N i S G / n c z 4 b j 8 D u j G 1 P L 8 V j H w U n z S t Q i b R n 7 5 t i U 8 y B E A V p 6 l 9 X b y m q + x d v a k l H 1 f U z e P u r V 6 y 5 k t G / 3 B S 3 p T Y U A A A A B v k 1 U T X F R P o Z H g 2 I J 3 3 + 9 2 c 2 T 5 Z Z X c v c e B W X t 4 a L S 4 U f H e 7 g m b U O t n E t C b l 0 7 K O H G U k s 6 3 U J Q X 1 M e p 8 D I w E Q X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E692EBA621014D89331AD9AA49B395" ma:contentTypeVersion="9" ma:contentTypeDescription="Ein neues Dokument erstellen." ma:contentTypeScope="" ma:versionID="875bc31e1bdf68af5573acf59e9ac636">
  <xsd:schema xmlns:xsd="http://www.w3.org/2001/XMLSchema" xmlns:xs="http://www.w3.org/2001/XMLSchema" xmlns:p="http://schemas.microsoft.com/office/2006/metadata/properties" xmlns:ns2="81db6e0c-6926-4527-83cb-72ffab5af840" targetNamespace="http://schemas.microsoft.com/office/2006/metadata/properties" ma:root="true" ma:fieldsID="021523bfa8959ee14297437e533a2536" ns2:_="">
    <xsd:import namespace="81db6e0c-6926-4527-83cb-72ffab5af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b6e0c-6926-4527-83cb-72ffab5af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93D68-010B-4859-A0D4-2A64CFCE8F7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F8DA802-4508-4EC3-AC35-608A30D7F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b6e0c-6926-4527-83cb-72ffab5af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DFB152-5642-4606-B88A-F0A3EDFDA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C9218D-CBFA-4DA6-9F0A-665C8515877D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81db6e0c-6926-4527-83cb-72ffab5af840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3</vt:i4>
      </vt:variant>
    </vt:vector>
  </HeadingPairs>
  <TitlesOfParts>
    <vt:vector size="32" baseType="lpstr">
      <vt:lpstr>Deckblatt</vt:lpstr>
      <vt:lpstr>Basic Kunde </vt:lpstr>
      <vt:lpstr>BK Kunde </vt:lpstr>
      <vt:lpstr>KG Vorratsraum</vt:lpstr>
      <vt:lpstr>KG Raum 1</vt:lpstr>
      <vt:lpstr>KG Raum 2</vt:lpstr>
      <vt:lpstr>KG Raum 3</vt:lpstr>
      <vt:lpstr>Tabelle5</vt:lpstr>
      <vt:lpstr>Tabelle6</vt:lpstr>
      <vt:lpstr>Tabelle3</vt:lpstr>
      <vt:lpstr>Tabelle4</vt:lpstr>
      <vt:lpstr>Tabelle1</vt:lpstr>
      <vt:lpstr>Tabelle2</vt:lpstr>
      <vt:lpstr>EG Wohnzimmer</vt:lpstr>
      <vt:lpstr>EG Esszimmer</vt:lpstr>
      <vt:lpstr>EG Küche</vt:lpstr>
      <vt:lpstr>EG Bad</vt:lpstr>
      <vt:lpstr>EG Diele_WC</vt:lpstr>
      <vt:lpstr>EG Gäste</vt:lpstr>
      <vt:lpstr>OG SZ Eltern</vt:lpstr>
      <vt:lpstr>OG SZ Kind 1</vt:lpstr>
      <vt:lpstr>OG SZ Kind 2</vt:lpstr>
      <vt:lpstr>OG Bad_WC</vt:lpstr>
      <vt:lpstr>OG SZ Gäste</vt:lpstr>
      <vt:lpstr>DG Raum 1</vt:lpstr>
      <vt:lpstr>DG Raum 2</vt:lpstr>
      <vt:lpstr>Garage Raum 1</vt:lpstr>
      <vt:lpstr>Garage Raum 2</vt:lpstr>
      <vt:lpstr>Hardware Altbau MP</vt:lpstr>
      <vt:lpstr>kWHKosten</vt:lpstr>
      <vt:lpstr>StandardHeizperiodeStunden</vt:lpstr>
      <vt:lpstr>StandardHeizperiodeTage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</dc:creator>
  <cp:lastModifiedBy>Alexander Zojer</cp:lastModifiedBy>
  <cp:lastPrinted>2021-07-22T09:18:11Z</cp:lastPrinted>
  <dcterms:created xsi:type="dcterms:W3CDTF">2020-11-01T14:36:09Z</dcterms:created>
  <dcterms:modified xsi:type="dcterms:W3CDTF">2021-08-02T15:13:33Z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0x01010028E692EBA621014D89331AD9AA49B395</vt:lpwstr>
  </property>
</Properties>
</file>